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8_{7F93C139-C602-4BBA-83E1-D678945272D3}" xr6:coauthVersionLast="47" xr6:coauthVersionMax="47" xr10:uidLastSave="{00000000-0000-0000-0000-000000000000}"/>
  <bookViews>
    <workbookView xWindow="-108" yWindow="-108" windowWidth="23256" windowHeight="12456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3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(mes)'!$A$1:$L$42</definedName>
    <definedName name="_xlnm.Print_Area" localSheetId="3">Titulos!$B$2:$I$60</definedName>
    <definedName name="_xlnm.Print_Area" localSheetId="8">'Titulos (mes)'!$B$1:$G$40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8" i="12" l="1"/>
  <c r="G37" i="12"/>
  <c r="G36" i="12"/>
  <c r="G35" i="12"/>
  <c r="G34" i="12"/>
  <c r="G33" i="12"/>
  <c r="G32" i="12"/>
  <c r="G31" i="12"/>
  <c r="G30" i="12"/>
  <c r="G29" i="12"/>
  <c r="G28" i="12"/>
  <c r="G13" i="12"/>
  <c r="G47" i="12"/>
  <c r="J47" i="12"/>
  <c r="L939" i="12"/>
  <c r="K939" i="12"/>
  <c r="J939" i="12"/>
  <c r="I939" i="12"/>
  <c r="L458" i="12"/>
  <c r="K458" i="12"/>
  <c r="J458" i="12"/>
  <c r="I458" i="12"/>
  <c r="G21" i="6"/>
  <c r="G7" i="6"/>
  <c r="D11" i="5"/>
  <c r="D10" i="5"/>
  <c r="D7" i="5"/>
  <c r="I941" i="12" l="1"/>
  <c r="J941" i="12"/>
  <c r="L941" i="12"/>
  <c r="K941" i="12"/>
  <c r="E35" i="7" l="1"/>
  <c r="D35" i="7"/>
  <c r="E6" i="7"/>
  <c r="E5" i="7"/>
  <c r="D6" i="7"/>
  <c r="D5" i="7"/>
  <c r="C15" i="4" l="1"/>
  <c r="O48" i="23"/>
  <c r="N48" i="23"/>
  <c r="L48" i="23"/>
  <c r="J48" i="23"/>
  <c r="H48" i="23"/>
  <c r="F48" i="23"/>
  <c r="D48" i="23"/>
  <c r="O34" i="23"/>
  <c r="N34" i="23"/>
  <c r="L34" i="23"/>
  <c r="L54" i="23" s="1"/>
  <c r="J34" i="23"/>
  <c r="H34" i="23"/>
  <c r="F34" i="23"/>
  <c r="D34" i="23"/>
  <c r="I49" i="13"/>
  <c r="L48" i="12"/>
  <c r="H54" i="23" l="1"/>
  <c r="I46" i="23" s="1"/>
  <c r="J54" i="23"/>
  <c r="K23" i="23" s="1"/>
  <c r="D54" i="23"/>
  <c r="E31" i="23" s="1"/>
  <c r="F54" i="23"/>
  <c r="G39" i="23" s="1"/>
  <c r="N54" i="23"/>
  <c r="O54" i="23"/>
  <c r="E42" i="23"/>
  <c r="E48" i="23"/>
  <c r="E12" i="23"/>
  <c r="E24" i="23"/>
  <c r="I39" i="23"/>
  <c r="I21" i="23"/>
  <c r="I9" i="23"/>
  <c r="I43" i="23"/>
  <c r="I25" i="23"/>
  <c r="I13" i="23"/>
  <c r="I26" i="23"/>
  <c r="I29" i="23"/>
  <c r="I17" i="23"/>
  <c r="K46" i="23"/>
  <c r="K28" i="23"/>
  <c r="K43" i="23"/>
  <c r="K25" i="23"/>
  <c r="K20" i="23"/>
  <c r="K34" i="23"/>
  <c r="K17" i="23"/>
  <c r="K40" i="23"/>
  <c r="K22" i="23"/>
  <c r="K29" i="23"/>
  <c r="K42" i="23"/>
  <c r="K24" i="23"/>
  <c r="K19" i="23"/>
  <c r="M41" i="23"/>
  <c r="M23" i="23"/>
  <c r="M11" i="23"/>
  <c r="M48" i="23"/>
  <c r="M30" i="23"/>
  <c r="M18" i="23"/>
  <c r="M6" i="23"/>
  <c r="M28" i="23"/>
  <c r="M43" i="23"/>
  <c r="M25" i="23"/>
  <c r="M13" i="23"/>
  <c r="M15" i="23"/>
  <c r="M32" i="23"/>
  <c r="M20" i="23"/>
  <c r="M8" i="23"/>
  <c r="M45" i="23"/>
  <c r="M27" i="23"/>
  <c r="M40" i="23"/>
  <c r="M22" i="23"/>
  <c r="M10" i="23"/>
  <c r="M17" i="23"/>
  <c r="M42" i="23"/>
  <c r="M12" i="23"/>
  <c r="M29" i="23"/>
  <c r="M24" i="23"/>
  <c r="M46" i="23"/>
  <c r="M16" i="23"/>
  <c r="M31" i="23"/>
  <c r="M19" i="23"/>
  <c r="M7" i="23"/>
  <c r="M9" i="23"/>
  <c r="M44" i="23"/>
  <c r="M26" i="23"/>
  <c r="M14" i="23"/>
  <c r="M39" i="23"/>
  <c r="M21" i="23"/>
  <c r="K48" i="23"/>
  <c r="G14" i="23"/>
  <c r="G30" i="23"/>
  <c r="G43" i="23"/>
  <c r="G45" i="23"/>
  <c r="G20" i="23"/>
  <c r="G15" i="23"/>
  <c r="G12" i="23"/>
  <c r="E17" i="23"/>
  <c r="E10" i="23"/>
  <c r="E22" i="23"/>
  <c r="E40" i="23"/>
  <c r="E29" i="23"/>
  <c r="E45" i="23"/>
  <c r="E20" i="23"/>
  <c r="E8" i="23"/>
  <c r="E32" i="23"/>
  <c r="E13" i="23"/>
  <c r="E6" i="23"/>
  <c r="E18" i="23"/>
  <c r="E30" i="23"/>
  <c r="M34" i="23"/>
  <c r="E16" i="23"/>
  <c r="E28" i="23"/>
  <c r="E46" i="23"/>
  <c r="E21" i="23"/>
  <c r="E39" i="23"/>
  <c r="E11" i="23"/>
  <c r="E14" i="23"/>
  <c r="E26" i="23"/>
  <c r="E7" i="23"/>
  <c r="E19" i="23"/>
  <c r="G27" i="12"/>
  <c r="G26" i="12"/>
  <c r="G7" i="12"/>
  <c r="G8" i="12"/>
  <c r="G9" i="12"/>
  <c r="G10" i="12"/>
  <c r="G11" i="12"/>
  <c r="G12" i="12"/>
  <c r="G14" i="12"/>
  <c r="G15" i="12"/>
  <c r="G16" i="12"/>
  <c r="G17" i="12"/>
  <c r="G18" i="12"/>
  <c r="G19" i="12"/>
  <c r="I48" i="23" l="1"/>
  <c r="I44" i="23"/>
  <c r="I18" i="23"/>
  <c r="I7" i="23"/>
  <c r="I15" i="23"/>
  <c r="I30" i="23"/>
  <c r="I12" i="23"/>
  <c r="I27" i="23"/>
  <c r="I11" i="23"/>
  <c r="G8" i="23"/>
  <c r="I24" i="23"/>
  <c r="I45" i="23"/>
  <c r="I23" i="23"/>
  <c r="I10" i="23"/>
  <c r="I40" i="23"/>
  <c r="I42" i="23"/>
  <c r="I41" i="23"/>
  <c r="G11" i="23"/>
  <c r="I19" i="23"/>
  <c r="I20" i="23"/>
  <c r="I28" i="23"/>
  <c r="I6" i="23"/>
  <c r="I22" i="23"/>
  <c r="I14" i="23"/>
  <c r="I8" i="23"/>
  <c r="I16" i="23"/>
  <c r="I34" i="23"/>
  <c r="G23" i="23"/>
  <c r="I31" i="23"/>
  <c r="I32" i="23"/>
  <c r="G42" i="23"/>
  <c r="G26" i="23"/>
  <c r="E9" i="23"/>
  <c r="E43" i="23"/>
  <c r="G17" i="23"/>
  <c r="E23" i="23"/>
  <c r="E25" i="23"/>
  <c r="G34" i="23"/>
  <c r="K39" i="23"/>
  <c r="K8" i="23"/>
  <c r="K26" i="23"/>
  <c r="K32" i="23"/>
  <c r="K7" i="23"/>
  <c r="K13" i="23"/>
  <c r="K6" i="23"/>
  <c r="K10" i="23"/>
  <c r="K41" i="23"/>
  <c r="G41" i="23"/>
  <c r="E44" i="23"/>
  <c r="E41" i="23"/>
  <c r="E27" i="23"/>
  <c r="G31" i="23"/>
  <c r="G19" i="23"/>
  <c r="G29" i="23"/>
  <c r="E34" i="23"/>
  <c r="E54" i="23" s="1"/>
  <c r="E15" i="23"/>
  <c r="G22" i="23"/>
  <c r="G28" i="23"/>
  <c r="K16" i="23"/>
  <c r="G44" i="23"/>
  <c r="G48" i="23"/>
  <c r="G54" i="23" s="1"/>
  <c r="G16" i="23"/>
  <c r="G32" i="23"/>
  <c r="G46" i="23"/>
  <c r="G7" i="23"/>
  <c r="G27" i="23"/>
  <c r="G21" i="23"/>
  <c r="K18" i="23"/>
  <c r="K31" i="23"/>
  <c r="K15" i="23"/>
  <c r="K30" i="23"/>
  <c r="K9" i="23"/>
  <c r="K14" i="23"/>
  <c r="K27" i="23"/>
  <c r="K44" i="23"/>
  <c r="K45" i="23"/>
  <c r="K11" i="23"/>
  <c r="K12" i="23"/>
  <c r="K21" i="23"/>
  <c r="G24" i="23"/>
  <c r="G13" i="23"/>
  <c r="G6" i="23"/>
  <c r="G10" i="23"/>
  <c r="G25" i="23"/>
  <c r="G9" i="23"/>
  <c r="G40" i="23"/>
  <c r="G18" i="23"/>
  <c r="I54" i="23"/>
  <c r="M54" i="23"/>
  <c r="K54" i="23"/>
  <c r="J48" i="12"/>
  <c r="I48" i="12"/>
  <c r="K46" i="12"/>
  <c r="P39" i="6"/>
  <c r="H18" i="6"/>
  <c r="I18" i="6"/>
  <c r="K48" i="12" l="1"/>
  <c r="E9" i="5"/>
  <c r="E10" i="5"/>
  <c r="E11" i="5"/>
  <c r="E12" i="5"/>
  <c r="E13" i="5"/>
  <c r="E14" i="5"/>
  <c r="E15" i="5"/>
  <c r="E17" i="5"/>
  <c r="D16" i="5"/>
  <c r="E16" i="5" s="1"/>
  <c r="D8" i="5"/>
  <c r="E8" i="5" s="1"/>
  <c r="E7" i="7" l="1"/>
  <c r="D7" i="7"/>
  <c r="E33" i="7" l="1"/>
  <c r="E34" i="7" s="1"/>
  <c r="D33" i="7"/>
  <c r="D34" i="7" s="1"/>
  <c r="O48" i="22"/>
  <c r="N48" i="22"/>
  <c r="L48" i="22"/>
  <c r="J48" i="22"/>
  <c r="H48" i="22"/>
  <c r="F48" i="22"/>
  <c r="D48" i="22"/>
  <c r="O34" i="22"/>
  <c r="N34" i="22"/>
  <c r="L34" i="22"/>
  <c r="J34" i="22"/>
  <c r="H34" i="22"/>
  <c r="F34" i="22"/>
  <c r="D34" i="22"/>
  <c r="N54" i="22" l="1"/>
  <c r="F54" i="22"/>
  <c r="G45" i="22" s="1"/>
  <c r="O54" i="22"/>
  <c r="H54" i="22"/>
  <c r="D54" i="22"/>
  <c r="J54" i="22"/>
  <c r="L54" i="22"/>
  <c r="M45" i="22" s="1"/>
  <c r="G32" i="22" l="1"/>
  <c r="G30" i="22"/>
  <c r="G21" i="22"/>
  <c r="G10" i="22"/>
  <c r="G22" i="22"/>
  <c r="G40" i="22"/>
  <c r="G15" i="22"/>
  <c r="G8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54" i="22" s="1"/>
  <c r="G9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7" i="22"/>
  <c r="G6" i="22"/>
  <c r="M29" i="22"/>
  <c r="M17" i="22"/>
  <c r="M31" i="22"/>
  <c r="M19" i="22"/>
  <c r="M7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10" i="22"/>
  <c r="M28" i="22"/>
  <c r="M24" i="22"/>
  <c r="M42" i="22"/>
  <c r="M34" i="22"/>
  <c r="M16" i="22"/>
  <c r="M8" i="22"/>
  <c r="M9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10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7" i="22"/>
  <c r="K14" i="22"/>
  <c r="K28" i="22"/>
  <c r="K13" i="22"/>
  <c r="K39" i="22"/>
  <c r="K17" i="22"/>
  <c r="K31" i="22"/>
  <c r="K27" i="22"/>
  <c r="K9" i="22"/>
  <c r="K19" i="22"/>
  <c r="K26" i="22"/>
  <c r="K21" i="22"/>
  <c r="K32" i="22"/>
  <c r="K16" i="22"/>
  <c r="K34" i="22"/>
  <c r="K8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10" i="22"/>
  <c r="I24" i="22"/>
  <c r="I39" i="22"/>
  <c r="I20" i="22"/>
  <c r="I21" i="22"/>
  <c r="I32" i="22"/>
  <c r="I6" i="22"/>
  <c r="I42" i="22"/>
  <c r="I31" i="22"/>
  <c r="I9" i="22"/>
  <c r="I12" i="22"/>
  <c r="I19" i="22"/>
  <c r="I34" i="22"/>
  <c r="I26" i="22"/>
  <c r="I8" i="22"/>
  <c r="I7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9" i="22"/>
  <c r="E28" i="22"/>
  <c r="E30" i="22"/>
  <c r="E19" i="22"/>
  <c r="E8" i="22"/>
  <c r="E40" i="22"/>
  <c r="E22" i="22"/>
  <c r="E10" i="22"/>
  <c r="E32" i="22"/>
  <c r="E29" i="22"/>
  <c r="E18" i="22"/>
  <c r="E7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E54" i="22" l="1"/>
  <c r="M54" i="22"/>
  <c r="K54" i="22"/>
  <c r="I54" i="22"/>
  <c r="D15" i="4"/>
  <c r="Q34" i="6" l="1"/>
  <c r="Q35" i="6"/>
  <c r="Q36" i="6"/>
  <c r="Q37" i="6"/>
  <c r="Q38" i="6"/>
  <c r="Q39" i="6"/>
  <c r="Q33" i="6"/>
  <c r="L33" i="7" l="1"/>
  <c r="L34" i="7"/>
  <c r="L39" i="7"/>
  <c r="L35" i="7" l="1"/>
  <c r="M33" i="7" s="1"/>
  <c r="M34" i="7" l="1"/>
  <c r="H5" i="6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C25" i="6"/>
  <c r="D18" i="6" l="1"/>
  <c r="D5" i="6"/>
  <c r="D6" i="6"/>
  <c r="F15" i="4"/>
  <c r="F14" i="4"/>
  <c r="F16" i="4" l="1"/>
  <c r="M39" i="6"/>
  <c r="C38" i="13" l="1"/>
  <c r="F8" i="13"/>
  <c r="C8" i="13"/>
  <c r="F38" i="13"/>
  <c r="L20" i="12"/>
  <c r="K20" i="12"/>
  <c r="J20" i="12"/>
  <c r="I20" i="12"/>
  <c r="L39" i="12"/>
  <c r="K39" i="12"/>
  <c r="J39" i="12"/>
  <c r="I39" i="12"/>
  <c r="C40" i="13" l="1"/>
  <c r="D26" i="13" s="1"/>
  <c r="F40" i="13"/>
  <c r="G26" i="13" s="1"/>
  <c r="I42" i="12"/>
  <c r="I50" i="12" s="1"/>
  <c r="J42" i="12"/>
  <c r="K42" i="12"/>
  <c r="L42" i="12"/>
  <c r="L50" i="12" s="1"/>
  <c r="K50" i="12" l="1"/>
  <c r="K943" i="12" s="1"/>
  <c r="J50" i="12"/>
  <c r="J943" i="12" s="1"/>
  <c r="G7" i="13"/>
  <c r="G19" i="13"/>
  <c r="D7" i="13"/>
  <c r="D19" i="13"/>
  <c r="L943" i="12"/>
  <c r="G15" i="13"/>
  <c r="G14" i="13"/>
  <c r="D14" i="13"/>
  <c r="D15" i="13"/>
  <c r="D28" i="13"/>
  <c r="D12" i="13"/>
  <c r="D27" i="13"/>
  <c r="D11" i="13"/>
  <c r="D25" i="13"/>
  <c r="D37" i="13"/>
  <c r="D24" i="13"/>
  <c r="D6" i="13"/>
  <c r="D36" i="13"/>
  <c r="D23" i="13"/>
  <c r="D35" i="13"/>
  <c r="D22" i="13"/>
  <c r="D34" i="13"/>
  <c r="D21" i="13"/>
  <c r="D33" i="13"/>
  <c r="D20" i="13"/>
  <c r="D32" i="13"/>
  <c r="D18" i="13"/>
  <c r="D31" i="13"/>
  <c r="D17" i="13"/>
  <c r="D30" i="13"/>
  <c r="D16" i="13"/>
  <c r="D29" i="13"/>
  <c r="D13" i="13"/>
  <c r="G36" i="13"/>
  <c r="G23" i="13"/>
  <c r="G35" i="13"/>
  <c r="G22" i="13"/>
  <c r="G34" i="13"/>
  <c r="G21" i="13"/>
  <c r="G33" i="13"/>
  <c r="G20" i="13"/>
  <c r="G32" i="13"/>
  <c r="G18" i="13"/>
  <c r="G31" i="13"/>
  <c r="G17" i="13"/>
  <c r="G30" i="13"/>
  <c r="G16" i="13"/>
  <c r="G6" i="13"/>
  <c r="G29" i="13"/>
  <c r="G13" i="13"/>
  <c r="G28" i="13"/>
  <c r="G12" i="13"/>
  <c r="G27" i="13"/>
  <c r="G11" i="13"/>
  <c r="G25" i="13"/>
  <c r="G37" i="13"/>
  <c r="G24" i="13"/>
  <c r="G40" i="13"/>
  <c r="L13" i="7"/>
  <c r="C42" i="4"/>
  <c r="C43" i="4" s="1"/>
  <c r="J25" i="4"/>
  <c r="L40" i="7"/>
  <c r="L9" i="7"/>
  <c r="L8" i="7"/>
  <c r="L14" i="7"/>
  <c r="L19" i="7"/>
  <c r="F5" i="7"/>
  <c r="N34" i="6"/>
  <c r="G15" i="4"/>
  <c r="D42" i="4"/>
  <c r="D43" i="4" s="1"/>
  <c r="J24" i="4"/>
  <c r="K26" i="4"/>
  <c r="K24" i="4"/>
  <c r="J52" i="4" l="1"/>
  <c r="F6" i="7"/>
  <c r="L15" i="7" s="1"/>
  <c r="F42" i="4"/>
  <c r="L41" i="7"/>
  <c r="M39" i="7" s="1"/>
  <c r="N33" i="6"/>
  <c r="N39" i="6"/>
  <c r="N38" i="6"/>
  <c r="N37" i="6"/>
  <c r="N36" i="6"/>
  <c r="N35" i="6"/>
  <c r="K53" i="4"/>
  <c r="K25" i="4"/>
  <c r="K52" i="4"/>
  <c r="K54" i="4"/>
  <c r="J26" i="4"/>
  <c r="F43" i="4" l="1"/>
  <c r="J53" i="4"/>
  <c r="G16" i="4"/>
  <c r="G14" i="4"/>
  <c r="F34" i="7"/>
  <c r="F33" i="7"/>
  <c r="L45" i="7"/>
  <c r="L44" i="7"/>
  <c r="F7" i="7"/>
  <c r="L20" i="7" s="1"/>
  <c r="L18" i="7"/>
  <c r="E25" i="6"/>
  <c r="E7" i="5"/>
  <c r="G42" i="4"/>
  <c r="J54" i="4"/>
  <c r="F20" i="6" l="1"/>
  <c r="F18" i="6"/>
  <c r="F44" i="4"/>
  <c r="G44" i="4" s="1"/>
  <c r="G43" i="4"/>
  <c r="F35" i="7"/>
  <c r="M18" i="7"/>
  <c r="F14" i="6"/>
  <c r="I25" i="6"/>
  <c r="F22" i="6"/>
  <c r="F19" i="6"/>
  <c r="F15" i="6"/>
  <c r="F21" i="6"/>
  <c r="F5" i="6"/>
  <c r="F6" i="6"/>
  <c r="F9" i="6"/>
  <c r="F7" i="6"/>
  <c r="F10" i="6"/>
  <c r="F23" i="6"/>
  <c r="F11" i="6"/>
  <c r="F12" i="6"/>
  <c r="F13" i="6"/>
  <c r="F16" i="6"/>
  <c r="F17" i="6"/>
  <c r="F8" i="6"/>
  <c r="F25" i="6" l="1"/>
  <c r="L46" i="7" l="1"/>
  <c r="M45" i="7" s="1"/>
  <c r="G35" i="7"/>
  <c r="G34" i="7"/>
  <c r="G33" i="7"/>
  <c r="M19" i="7"/>
  <c r="G7" i="7"/>
  <c r="L10" i="7"/>
  <c r="M8" i="7" s="1"/>
  <c r="B37" i="4"/>
  <c r="G5" i="7" l="1"/>
  <c r="G6" i="7"/>
  <c r="M14" i="7"/>
  <c r="M13" i="7"/>
  <c r="M44" i="7"/>
  <c r="M40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</calcChain>
</file>

<file path=xl/sharedStrings.xml><?xml version="1.0" encoding="utf-8"?>
<sst xmlns="http://schemas.openxmlformats.org/spreadsheetml/2006/main" count="3821" uniqueCount="823">
  <si>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</si>
  <si>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</si>
  <si>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</si>
  <si>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</si>
  <si>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</si>
  <si>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</si>
  <si>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</si>
  <si>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</si>
  <si>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</si>
  <si>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</si>
  <si>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</si>
  <si>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</si>
  <si>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</si>
  <si>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</si>
  <si>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</si>
  <si>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</si>
  <si>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</si>
  <si>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</si>
  <si>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</si>
  <si>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</si>
  <si>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</si>
  <si>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</si>
  <si>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</si>
  <si>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</si>
  <si>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</si>
  <si>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</si>
  <si>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</si>
  <si>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</si>
  <si>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</si>
  <si>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</si>
  <si>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</si>
  <si>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</si>
  <si>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</si>
  <si>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</si>
  <si>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</si>
  <si>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</si>
  <si>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</si>
  <si>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</si>
  <si>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</si>
  <si>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</si>
  <si>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</si>
  <si>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</si>
  <si>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</si>
  <si>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Promedio Diario 2023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</si>
  <si>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</si>
  <si>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</si>
  <si>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</si>
  <si>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</si>
  <si>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</si>
  <si>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</si>
  <si>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</si>
  <si>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</si>
  <si>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</si>
  <si>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</si>
  <si>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</si>
  <si>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</si>
  <si>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</si>
  <si>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</si>
  <si>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</si>
  <si>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</si>
  <si>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</si>
  <si>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</si>
  <si>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</si>
  <si>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</si>
  <si>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</si>
  <si>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</si>
  <si>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</si>
  <si>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</si>
  <si>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</si>
  <si>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</si>
  <si>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</si>
  <si>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</si>
  <si>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</si>
  <si>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</si>
  <si>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</si>
  <si>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</si>
  <si>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</si>
  <si>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</si>
  <si>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</si>
  <si>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</si>
  <si>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</si>
  <si>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</si>
  <si>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</si>
  <si>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</si>
  <si>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</si>
  <si>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</si>
  <si>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</si>
  <si>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</si>
  <si>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</si>
  <si>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</si>
  <si>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</si>
  <si>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</si>
  <si>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</si>
  <si>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</si>
  <si>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</si>
  <si>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</si>
  <si>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</si>
  <si>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</si>
  <si>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</si>
  <si>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</si>
  <si>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</si>
  <si>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</si>
  <si>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</si>
  <si>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</si>
  <si>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</si>
  <si>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</si>
  <si>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</si>
  <si>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</si>
  <si>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</si>
  <si>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</si>
  <si>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</si>
  <si>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</si>
  <si>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</si>
  <si>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</si>
  <si>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</si>
  <si>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</si>
  <si>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</si>
  <si>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</si>
  <si>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FACTURA COMERCIAL NEGOCIABLE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</si>
  <si>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</si>
  <si>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</si>
  <si>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</si>
  <si>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</si>
  <si>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</si>
  <si>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</si>
  <si>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</si>
  <si>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</si>
  <si>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</si>
  <si>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</si>
  <si>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</si>
  <si>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</si>
  <si>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</si>
  <si>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</si>
  <si>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OBLIGACIONES CONV.EN ACCIONES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</si>
  <si>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</si>
  <si>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</si>
  <si>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</si>
  <si>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</si>
  <si>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</si>
  <si>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</si>
  <si>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</si>
  <si>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</si>
  <si>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</si>
  <si>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</si>
  <si>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</si>
  <si>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</si>
  <si>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</si>
  <si>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</si>
  <si>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</si>
  <si>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</si>
  <si>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</si>
  <si>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</si>
  <si>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</si>
  <si>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</si>
  <si>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</si>
  <si>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</si>
  <si>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</si>
  <si>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</si>
  <si>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</si>
  <si>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</si>
  <si>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</si>
  <si>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</si>
  <si>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</si>
  <si>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</si>
  <si>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</si>
  <si>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</si>
  <si>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</si>
  <si>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</si>
  <si>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</si>
  <si>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</si>
  <si>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</si>
  <si>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</si>
  <si>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</si>
  <si>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</si>
  <si>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</si>
  <si>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</si>
  <si>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</si>
  <si>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</si>
  <si>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</si>
  <si>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</si>
  <si>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</si>
  <si>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</si>
  <si>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</si>
  <si>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</si>
  <si>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</si>
  <si>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</si>
  <si>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</si>
  <si>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</si>
  <si>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</si>
  <si>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</si>
  <si>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bvg</t>
  </si>
  <si>
    <t>BONO DEL ESTADO CDF-RES-2024-0004 JUBILA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</si>
  <si>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</si>
  <si>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</si>
  <si>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</si>
  <si>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</si>
  <si>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</si>
  <si>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</si>
  <si>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</si>
  <si>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>272 D</t>
  </si>
  <si>
    <t>28 D</t>
  </si>
  <si>
    <t/>
  </si>
  <si>
    <t>MINISTERIO DE ECONOMÍA Y FINANZAS</t>
  </si>
  <si>
    <t>(2)</t>
  </si>
  <si>
    <t>BANCO AMAZONAS S.A.</t>
  </si>
  <si>
    <t>103 D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</si>
  <si>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</si>
  <si>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</si>
  <si>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</si>
  <si>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</si>
  <si>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</si>
  <si>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</si>
  <si>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BANCO DEL AUSTRO S.A.</t>
  </si>
  <si>
    <t>31 D</t>
  </si>
  <si>
    <t>32 D</t>
  </si>
  <si>
    <t>180 D</t>
  </si>
  <si>
    <t>30 D</t>
  </si>
  <si>
    <t>54 D</t>
  </si>
  <si>
    <t>86 D</t>
  </si>
  <si>
    <t>BANCO INTERNACIONAL S. A.</t>
  </si>
  <si>
    <t>245 D</t>
  </si>
  <si>
    <t>213 D</t>
  </si>
  <si>
    <t>COOPERATIVA DE AHORRO Y CREDITO ANDALUCIA LTDA.</t>
  </si>
  <si>
    <t>BANCO BOLIVARIANO C.A.</t>
  </si>
  <si>
    <t>184 D</t>
  </si>
  <si>
    <t>361 D</t>
  </si>
  <si>
    <t>BANCO PICHINCHA C.A.</t>
  </si>
  <si>
    <t>358 D</t>
  </si>
  <si>
    <t>357 D</t>
  </si>
  <si>
    <t>241 D</t>
  </si>
  <si>
    <t>90 D</t>
  </si>
  <si>
    <t>61 D</t>
  </si>
  <si>
    <t>60 D</t>
  </si>
  <si>
    <t>27 D</t>
  </si>
  <si>
    <t>BANECUADOR B.P.</t>
  </si>
  <si>
    <t>35 D</t>
  </si>
  <si>
    <t>CORPORACIÓN FINANCIERA NACIONAL B.P.</t>
  </si>
  <si>
    <t>63 D</t>
  </si>
  <si>
    <t>BANCO DINERS CLUB DEL ECUADOR S.A.</t>
  </si>
  <si>
    <t>29 D</t>
  </si>
  <si>
    <t>HIVIMAR S.A.</t>
  </si>
  <si>
    <t>SERVICIO DE RENTAS INTERNAS</t>
  </si>
  <si>
    <t>ALPHA FACTORING DEL ECUADOR ALLFACTOR S.A.</t>
  </si>
  <si>
    <t>1461 D</t>
  </si>
  <si>
    <t>CORPORACION EL ROSADO S.A.</t>
  </si>
  <si>
    <t>EMPACADORA GRUPO GRANMAR S.A. EMPAGRAN</t>
  </si>
  <si>
    <t>ENVASES DEL LITORAL S.A.</t>
  </si>
  <si>
    <t>FABRICA DE ENVASES S.A. FADESA</t>
  </si>
  <si>
    <t>INMOBILIARIA LAVIE S.A.</t>
  </si>
  <si>
    <t>INVESTEAM S.A.</t>
  </si>
  <si>
    <t>LA FABRIL S.A.</t>
  </si>
  <si>
    <t>MINUTOCORP S.A.</t>
  </si>
  <si>
    <t>NATLUK S.A.</t>
  </si>
  <si>
    <t>PLASTICOS DEL LITORAL PLASTLIT S.A</t>
  </si>
  <si>
    <t>SUPERDEPORTE S.A.</t>
  </si>
  <si>
    <t>SURPAPELCORP S.A.</t>
  </si>
  <si>
    <t>TELCONET S.A.</t>
  </si>
  <si>
    <t>TIENDAS INDUSTRIALES ASOCIADAS TIA S.A.</t>
  </si>
  <si>
    <t>TUBERIAS PACIFICO S.A. TUPASA</t>
  </si>
  <si>
    <t>CARTIMEX S. A.</t>
  </si>
  <si>
    <t>DITECA S.A.</t>
  </si>
  <si>
    <t>AKROS CIA. LTDA.</t>
  </si>
  <si>
    <t>ALMACENES BOYACA S.A.</t>
  </si>
  <si>
    <t>ARTES GRAFICAS SENEFELDER C.A.</t>
  </si>
  <si>
    <t>120 D</t>
  </si>
  <si>
    <t>89 D</t>
  </si>
  <si>
    <t>COMPUTRONSA S.A.</t>
  </si>
  <si>
    <t>195 D</t>
  </si>
  <si>
    <t>DREAMPACK ECUADOR S.A.</t>
  </si>
  <si>
    <t>DULCENAC S.A. DULCERIA NACIONAL</t>
  </si>
  <si>
    <t>356 D</t>
  </si>
  <si>
    <t>270 D</t>
  </si>
  <si>
    <t>83 D</t>
  </si>
  <si>
    <t>68 D</t>
  </si>
  <si>
    <t>INDUSTRIA ECUATORIANA DE CABLES INCABLE S.A.</t>
  </si>
  <si>
    <t>133 D</t>
  </si>
  <si>
    <t>NEGOCIOS AUTOMOTRICES NEOHYUNDAI S.A.</t>
  </si>
  <si>
    <t>OFFSET ABAD C.A.</t>
  </si>
  <si>
    <t>PROMOTORES INMOBILIARIOS PRONOBIS S.A.</t>
  </si>
  <si>
    <t>SURGALARE S.A.</t>
  </si>
  <si>
    <t>93 D</t>
  </si>
  <si>
    <t>STARCARGO CIA. LTDA.</t>
  </si>
  <si>
    <t>FIDEICOMISO TITULARIZACIÓN CARTERA CREDITO RETAIL II</t>
  </si>
  <si>
    <t>FIDEICOMISO TITULARIZACIÓN COSTA GARDENS</t>
  </si>
  <si>
    <t>178 D</t>
  </si>
  <si>
    <t>CORPORACION FAVORITA C.A.</t>
  </si>
  <si>
    <t>FONDO COLECTIVO DE INVERSIÓN VANGUARDIA VERSÁTIL</t>
  </si>
  <si>
    <t>CUOTAS Y VALORES  DE PARTICIPACIÓN</t>
  </si>
  <si>
    <t>BOLSA DE VALORES DE QUITO BVQ SOCIEDAD ANÓNIMA</t>
  </si>
  <si>
    <t>INVERSANCARLOS S.A.</t>
  </si>
  <si>
    <t>SIEMPREVERDE S.A</t>
  </si>
  <si>
    <t>SOCIEDAD AGRICOLA E INDUSTRIAL SAN CARLOS S.A.</t>
  </si>
  <si>
    <t>Instituto de Seguridad Social de la Policía Nacional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</si>
  <si>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Diciembre de 2024 - No. 351</t>
    </r>
  </si>
  <si>
    <t>Notas del Tesoro</t>
  </si>
  <si>
    <t>TOTAL CUOTAS Y VALORES  DE PARTICIPACIÓN</t>
  </si>
  <si>
    <t>1785 D</t>
  </si>
  <si>
    <t>1790 D</t>
  </si>
  <si>
    <t>1783 D</t>
  </si>
  <si>
    <t>1784 D</t>
  </si>
  <si>
    <t>1091 D</t>
  </si>
  <si>
    <t>815 D</t>
  </si>
  <si>
    <t>433 D</t>
  </si>
  <si>
    <t>121 D</t>
  </si>
  <si>
    <t>166 D</t>
  </si>
  <si>
    <t>33 D</t>
  </si>
  <si>
    <t>271 D</t>
  </si>
  <si>
    <t>74 D</t>
  </si>
  <si>
    <t>161 D</t>
  </si>
  <si>
    <t>363 D</t>
  </si>
  <si>
    <t>49 D</t>
  </si>
  <si>
    <t>38 D</t>
  </si>
  <si>
    <t>994 D</t>
  </si>
  <si>
    <t>1095 D</t>
  </si>
  <si>
    <t>1075 D</t>
  </si>
  <si>
    <t>1040 D</t>
  </si>
  <si>
    <t>1056 D</t>
  </si>
  <si>
    <t>1055 D</t>
  </si>
  <si>
    <t>1493 D</t>
  </si>
  <si>
    <t>PRODUCTORA CARTONERA S.A.</t>
  </si>
  <si>
    <t>SOUTH ECUAMERIDIAN S.A.</t>
  </si>
  <si>
    <t>1694 D</t>
  </si>
  <si>
    <t>ASISERVY S.A.</t>
  </si>
  <si>
    <t>87 D</t>
  </si>
  <si>
    <t>FEDERACIÓN DEPORTIVA DEL GUAYAS</t>
  </si>
  <si>
    <t>115 D</t>
  </si>
  <si>
    <t>179 D</t>
  </si>
  <si>
    <t>187 D</t>
  </si>
  <si>
    <t>175 D</t>
  </si>
  <si>
    <t>21 D</t>
  </si>
  <si>
    <t>BIENES RAÍCES E INVERSIONES DE CAPITAL BRIKAPITAL S.A.</t>
  </si>
  <si>
    <t>TECAFORTUNA S.A.</t>
  </si>
  <si>
    <t>Valor Efectivo 2025</t>
  </si>
  <si>
    <t>BONO ACTA RESOLUTIVA 002-2021</t>
  </si>
  <si>
    <t>PAPEL COMERCIAL CON INTERES TIPO 1</t>
  </si>
  <si>
    <t>140 D</t>
  </si>
  <si>
    <t>124 D</t>
  </si>
  <si>
    <t>1939 D</t>
  </si>
  <si>
    <t>1564 D</t>
  </si>
  <si>
    <t>1800 D</t>
  </si>
  <si>
    <t>1768 D</t>
  </si>
  <si>
    <t>1565 D</t>
  </si>
  <si>
    <t>1771 D</t>
  </si>
  <si>
    <t>1763 D</t>
  </si>
  <si>
    <t>1202 D</t>
  </si>
  <si>
    <t>1188 D</t>
  </si>
  <si>
    <t>1182 D</t>
  </si>
  <si>
    <t>706 D</t>
  </si>
  <si>
    <t>1806 D</t>
  </si>
  <si>
    <t>2152 D</t>
  </si>
  <si>
    <t>1608 D</t>
  </si>
  <si>
    <t>1603 D</t>
  </si>
  <si>
    <t>1593 D</t>
  </si>
  <si>
    <t>1594 D</t>
  </si>
  <si>
    <t>1399 D</t>
  </si>
  <si>
    <t>1083 D</t>
  </si>
  <si>
    <t>1229 D</t>
  </si>
  <si>
    <t>1063 D</t>
  </si>
  <si>
    <t>1031 D</t>
  </si>
  <si>
    <t>345 D</t>
  </si>
  <si>
    <t>BONO DEL ESTADO CDF-RES-2024-0004</t>
  </si>
  <si>
    <t>818 D</t>
  </si>
  <si>
    <t>1357 D</t>
  </si>
  <si>
    <t>1259 D</t>
  </si>
  <si>
    <t>97 D</t>
  </si>
  <si>
    <t>224 D</t>
  </si>
  <si>
    <t>252 D</t>
  </si>
  <si>
    <t>BANCO DE MACHALA S.A.</t>
  </si>
  <si>
    <t>349 D</t>
  </si>
  <si>
    <t>353 D</t>
  </si>
  <si>
    <t>105 D</t>
  </si>
  <si>
    <t>BANCO PROCREDIT S.A.</t>
  </si>
  <si>
    <t>303 D</t>
  </si>
  <si>
    <t>330 D</t>
  </si>
  <si>
    <t>191 D</t>
  </si>
  <si>
    <t>1776 D</t>
  </si>
  <si>
    <t>803 D</t>
  </si>
  <si>
    <t>1755 D</t>
  </si>
  <si>
    <t>1422 D</t>
  </si>
  <si>
    <t>DUPOCSA PROTECTORES QUIMICOS PARA EL CAMPO S.A.</t>
  </si>
  <si>
    <t>1000 D</t>
  </si>
  <si>
    <t>993 D</t>
  </si>
  <si>
    <t>1080 D</t>
  </si>
  <si>
    <t>1078 D</t>
  </si>
  <si>
    <t>FUROIANI OBRAS Y PROYECTOS S. A.</t>
  </si>
  <si>
    <t>524 D</t>
  </si>
  <si>
    <t>1475 D</t>
  </si>
  <si>
    <t>1178 D</t>
  </si>
  <si>
    <t>MAREAUTO S.A.</t>
  </si>
  <si>
    <t>1728 D</t>
  </si>
  <si>
    <t>1726 D</t>
  </si>
  <si>
    <t>1725 D</t>
  </si>
  <si>
    <t>1449 D</t>
  </si>
  <si>
    <t>1043 D</t>
  </si>
  <si>
    <t>2478 D</t>
  </si>
  <si>
    <t>781 D</t>
  </si>
  <si>
    <t>1168 D</t>
  </si>
  <si>
    <t>979 D</t>
  </si>
  <si>
    <t>454 D</t>
  </si>
  <si>
    <t>1707 D</t>
  </si>
  <si>
    <t>1523 D</t>
  </si>
  <si>
    <t>1342 D</t>
  </si>
  <si>
    <t>1332 D</t>
  </si>
  <si>
    <t>1074 D</t>
  </si>
  <si>
    <t>1239 D</t>
  </si>
  <si>
    <t>1257 D</t>
  </si>
  <si>
    <t>783 D</t>
  </si>
  <si>
    <t>336 D</t>
  </si>
  <si>
    <t>99 D</t>
  </si>
  <si>
    <t>CORPORACION ECUATORIANA DE ALUMINIO S.A. CEDAL</t>
  </si>
  <si>
    <t>CORPORACIÓN ECUATORIANA DE ALIMENTOS Y BEBIDAS CORPABE S.A</t>
  </si>
  <si>
    <t>255 D</t>
  </si>
  <si>
    <t>256 D</t>
  </si>
  <si>
    <t>125 D</t>
  </si>
  <si>
    <t>347 D</t>
  </si>
  <si>
    <t>IMPORTADORA INDUSTRIAL AGRICOLA DEL MONTE SOCIEDAD ANONIMA INMONTE</t>
  </si>
  <si>
    <t>INTEROC S.A.</t>
  </si>
  <si>
    <t>LIGA PROFESIONAL DE FUTBOL DEL ECUADOR</t>
  </si>
  <si>
    <t>229 D</t>
  </si>
  <si>
    <t>169 D</t>
  </si>
  <si>
    <t>POFIDEL S.A.</t>
  </si>
  <si>
    <t>127 D</t>
  </si>
  <si>
    <t>SOCIEDAD INDUSTRIAL GANADERA ELORDEÑO S.A.</t>
  </si>
  <si>
    <t>12 D</t>
  </si>
  <si>
    <t>6 D</t>
  </si>
  <si>
    <t>FIDEICOMISO MERCANTIL TITULARIZACIÓN SEGUNDA EMISIÓN DE FLUJOS FUTUROS UTE</t>
  </si>
  <si>
    <t>FIDEICOMISO TERCERA TITULARIZACIÓN DE RETAIL CARTIMEX</t>
  </si>
  <si>
    <t>FIDEICOMISO TITULARIZACIÓN DE CARTERA RETAILER 1</t>
  </si>
  <si>
    <t>1022 D</t>
  </si>
  <si>
    <t>118 D</t>
  </si>
  <si>
    <t>FONDO DE INVERSIÓN COTIZADO FIDUCIA ETF</t>
  </si>
  <si>
    <t>CERVECERIA NACIONAL CN S.A.</t>
  </si>
  <si>
    <t>BOLSA DE VALORES DE GUAYAQUIL S.A. BVG</t>
  </si>
  <si>
    <t>ALICOSTA BK HOLDING S.A.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</si>
  <si>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Febrero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</si>
  <si>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Febrero 2025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</si>
  <si>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Febrero de 2025 - No. 353</t>
    </r>
  </si>
  <si>
    <t>EN FEBRERO DE 2025</t>
  </si>
  <si>
    <t>El monto tranzado en la BVG en el mes de Febrero fue de US$ 715,0 millones, mientras que a nivel nacional  el monto negociado fue de US$ 1.366,2 millones
La participación de la BVG en valores efectivos en el monto nacional es del 52%
Por tipo de Renta a Nivel Nacional, la renta variable alcanzó US$ 15,4 millones que representa el 1.1% mientras que en renta fija se cerró US$ 1.350,8 millones que representa el 98.9% del total negociado.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</si>
  <si>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Febrero 2025</t>
    </r>
  </si>
  <si>
    <t>En  el período Enero-Febrero  de 2025, el monto transado en BVG es de US$1317,7 millones mostrando un  crecimiento del 2,2% respecto al mismo período del año 2024.
Las negociaciones por sector de emisión, en papeles del sector privado se negociaron US$ 575,1 millones que representa el 43.6% del total transado frente a US$ 742,5 millones en papeles del sector público que tienen una participación del 56.4%. Los papeles del sector privado muestran un incremento del 14.1% respecto al período anterior mientras los papeles emitidos por el sector público presenta una disminución del 5.5%.</t>
  </si>
  <si>
    <t>COMPORTAMIENTO COMPARATIVO ENERO-FEBRERO 2025 VS 2024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</si>
  <si>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 - Febrero</t>
    </r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</si>
  <si>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Febrero de 2025  Hasta: 28 de Febrero de 2025</t>
    </r>
  </si>
  <si>
    <t>153 D</t>
  </si>
  <si>
    <t>277 D</t>
  </si>
  <si>
    <t>227 D</t>
  </si>
  <si>
    <t>292 D</t>
  </si>
  <si>
    <t>228 D</t>
  </si>
  <si>
    <t>416 D</t>
  </si>
  <si>
    <t>2055 D</t>
  </si>
  <si>
    <t>1682 D</t>
  </si>
  <si>
    <t>BONO ACTA RESOLUTIVA 002-2022</t>
  </si>
  <si>
    <t>799 D</t>
  </si>
  <si>
    <t>798 D</t>
  </si>
  <si>
    <t>2653 D</t>
  </si>
  <si>
    <t>2302 D</t>
  </si>
  <si>
    <t>2295 D</t>
  </si>
  <si>
    <t>2383 D</t>
  </si>
  <si>
    <t>2282 D</t>
  </si>
  <si>
    <t>2281 D</t>
  </si>
  <si>
    <t>2271 D</t>
  </si>
  <si>
    <t>1904 D</t>
  </si>
  <si>
    <t>2660 D</t>
  </si>
  <si>
    <t>2658 D</t>
  </si>
  <si>
    <t>2510 D</t>
  </si>
  <si>
    <t>1933 D</t>
  </si>
  <si>
    <t>1554 D</t>
  </si>
  <si>
    <t>1929 D</t>
  </si>
  <si>
    <t>1927 D</t>
  </si>
  <si>
    <t>1922 D</t>
  </si>
  <si>
    <t>1920 D</t>
  </si>
  <si>
    <t>2134 D</t>
  </si>
  <si>
    <t>2117 D</t>
  </si>
  <si>
    <t>2100 D</t>
  </si>
  <si>
    <t>1416 D</t>
  </si>
  <si>
    <t>1569 D</t>
  </si>
  <si>
    <t>1780 D</t>
  </si>
  <si>
    <t>1778 D</t>
  </si>
  <si>
    <t>1767 D</t>
  </si>
  <si>
    <t>1764 D</t>
  </si>
  <si>
    <t>1538 D</t>
  </si>
  <si>
    <t>1529 D</t>
  </si>
  <si>
    <t>1531 D</t>
  </si>
  <si>
    <t>1739 D</t>
  </si>
  <si>
    <t>1526 D</t>
  </si>
  <si>
    <t>1518 D</t>
  </si>
  <si>
    <t>1517 D</t>
  </si>
  <si>
    <t>1515 D</t>
  </si>
  <si>
    <t>1170 D</t>
  </si>
  <si>
    <t>1153 D</t>
  </si>
  <si>
    <t>1424 D</t>
  </si>
  <si>
    <t>1415 D</t>
  </si>
  <si>
    <t>1177 D</t>
  </si>
  <si>
    <t>1167 D</t>
  </si>
  <si>
    <t>1161 D</t>
  </si>
  <si>
    <t>1160 D</t>
  </si>
  <si>
    <t>1174 D</t>
  </si>
  <si>
    <t>804 D</t>
  </si>
  <si>
    <t>677 D</t>
  </si>
  <si>
    <t>790 D</t>
  </si>
  <si>
    <t>686 D</t>
  </si>
  <si>
    <t>669 D</t>
  </si>
  <si>
    <t>659 D</t>
  </si>
  <si>
    <t>795 D</t>
  </si>
  <si>
    <t>1919 D</t>
  </si>
  <si>
    <t>787 D</t>
  </si>
  <si>
    <t>1546 D</t>
  </si>
  <si>
    <t>3202 D</t>
  </si>
  <si>
    <t>2113 D</t>
  </si>
  <si>
    <t>2479 D</t>
  </si>
  <si>
    <t>2471 D</t>
  </si>
  <si>
    <t>2469 D</t>
  </si>
  <si>
    <t>1941 D</t>
  </si>
  <si>
    <t>2016 D</t>
  </si>
  <si>
    <t>2124 D</t>
  </si>
  <si>
    <t>2111 D</t>
  </si>
  <si>
    <t>1773 D</t>
  </si>
  <si>
    <t>2092 D</t>
  </si>
  <si>
    <t>2008 D</t>
  </si>
  <si>
    <t>1974 D</t>
  </si>
  <si>
    <t>1971 D</t>
  </si>
  <si>
    <t>1945 D</t>
  </si>
  <si>
    <t>1937 D</t>
  </si>
  <si>
    <t>1762 D</t>
  </si>
  <si>
    <t>1772 D</t>
  </si>
  <si>
    <t>1770 D</t>
  </si>
  <si>
    <t>1765 D</t>
  </si>
  <si>
    <t>1758 D</t>
  </si>
  <si>
    <t>1715 D</t>
  </si>
  <si>
    <t>1711 D</t>
  </si>
  <si>
    <t>1587 D</t>
  </si>
  <si>
    <t>1586 D</t>
  </si>
  <si>
    <t>1581 D</t>
  </si>
  <si>
    <t>1567 D</t>
  </si>
  <si>
    <t>1401 D</t>
  </si>
  <si>
    <t>1573 D</t>
  </si>
  <si>
    <t>1408 D</t>
  </si>
  <si>
    <t>1358 D</t>
  </si>
  <si>
    <t>1260 D</t>
  </si>
  <si>
    <t>1253 D</t>
  </si>
  <si>
    <t>1249 D</t>
  </si>
  <si>
    <t>1237 D</t>
  </si>
  <si>
    <t>1217 D</t>
  </si>
  <si>
    <t>1032 D</t>
  </si>
  <si>
    <t>1050 D</t>
  </si>
  <si>
    <t>1256 D</t>
  </si>
  <si>
    <t>1027 D</t>
  </si>
  <si>
    <t>1221 D</t>
  </si>
  <si>
    <t>877 D</t>
  </si>
  <si>
    <t>876 D</t>
  </si>
  <si>
    <t>869 D</t>
  </si>
  <si>
    <t>652 D</t>
  </si>
  <si>
    <t>1208 D</t>
  </si>
  <si>
    <t>1398 D</t>
  </si>
  <si>
    <t>1390 D</t>
  </si>
  <si>
    <t>1200 D</t>
  </si>
  <si>
    <t>2504 D</t>
  </si>
  <si>
    <t>2499 D</t>
  </si>
  <si>
    <t>2496 D</t>
  </si>
  <si>
    <t>2490 D</t>
  </si>
  <si>
    <t>778 D</t>
  </si>
  <si>
    <t>772 D</t>
  </si>
  <si>
    <t>773 D</t>
  </si>
  <si>
    <t>768 D</t>
  </si>
  <si>
    <t>767 D</t>
  </si>
  <si>
    <t>766 D</t>
  </si>
  <si>
    <t>762 D</t>
  </si>
  <si>
    <t>782 D</t>
  </si>
  <si>
    <t>770 D</t>
  </si>
  <si>
    <t>341 D</t>
  </si>
  <si>
    <t>2929 D</t>
  </si>
  <si>
    <t>1479 D</t>
  </si>
  <si>
    <t>1114 D</t>
  </si>
  <si>
    <t>1130 D</t>
  </si>
  <si>
    <t>1107 D</t>
  </si>
  <si>
    <t>388 D</t>
  </si>
  <si>
    <t>381 D</t>
  </si>
  <si>
    <t>375 D</t>
  </si>
  <si>
    <t>367 D</t>
  </si>
  <si>
    <t>2707 D</t>
  </si>
  <si>
    <t>2706 D</t>
  </si>
  <si>
    <t>2325 D</t>
  </si>
  <si>
    <t>2324 D</t>
  </si>
  <si>
    <t>2066 D</t>
  </si>
  <si>
    <t>1718 D</t>
  </si>
  <si>
    <t>1717 D</t>
  </si>
  <si>
    <t>1714 D</t>
  </si>
  <si>
    <t>1710 D</t>
  </si>
  <si>
    <t>1709 D</t>
  </si>
  <si>
    <t>1708 D</t>
  </si>
  <si>
    <t>1702 D</t>
  </si>
  <si>
    <t>1700 D</t>
  </si>
  <si>
    <t>1696 D</t>
  </si>
  <si>
    <t>1693 D</t>
  </si>
  <si>
    <t>1601 D</t>
  </si>
  <si>
    <t>1596 D</t>
  </si>
  <si>
    <t>1588 D</t>
  </si>
  <si>
    <t>1351 D</t>
  </si>
  <si>
    <t>1338 D</t>
  </si>
  <si>
    <t>1349 D</t>
  </si>
  <si>
    <t>1242 D</t>
  </si>
  <si>
    <t>978 D</t>
  </si>
  <si>
    <t>613 D</t>
  </si>
  <si>
    <t>621 D</t>
  </si>
  <si>
    <t>616 D</t>
  </si>
  <si>
    <t>615 D</t>
  </si>
  <si>
    <t>614 D</t>
  </si>
  <si>
    <t>601 D</t>
  </si>
  <si>
    <t>970 D</t>
  </si>
  <si>
    <t>1701 D</t>
  </si>
  <si>
    <t>962 D</t>
  </si>
  <si>
    <t>96 D</t>
  </si>
  <si>
    <t>46 D</t>
  </si>
  <si>
    <t>BANCO COOPNACIONAL S.A.</t>
  </si>
  <si>
    <t>BANCO D-MIRO S.A.</t>
  </si>
  <si>
    <t>100 D</t>
  </si>
  <si>
    <t>366 D</t>
  </si>
  <si>
    <t>71 D</t>
  </si>
  <si>
    <t>196 D</t>
  </si>
  <si>
    <t>18 D</t>
  </si>
  <si>
    <t>BANCO DE LOJA S A</t>
  </si>
  <si>
    <t>79 D</t>
  </si>
  <si>
    <t>156 D</t>
  </si>
  <si>
    <t>188 D</t>
  </si>
  <si>
    <t>219 D</t>
  </si>
  <si>
    <t>246 D</t>
  </si>
  <si>
    <t>313 D</t>
  </si>
  <si>
    <t>273 D</t>
  </si>
  <si>
    <t>20 D</t>
  </si>
  <si>
    <t>155 D</t>
  </si>
  <si>
    <t>62 D</t>
  </si>
  <si>
    <t>56 D</t>
  </si>
  <si>
    <t>57 D</t>
  </si>
  <si>
    <t>53 D</t>
  </si>
  <si>
    <t>320 D</t>
  </si>
  <si>
    <t>24 D</t>
  </si>
  <si>
    <t>177 D</t>
  </si>
  <si>
    <t>COOPERATIVA DE AHORRO Y CRÉDITO ALIANZA DEL VALLE</t>
  </si>
  <si>
    <t>98 D</t>
  </si>
  <si>
    <t>COOPERATIVA DE AHORRO Y CRÉDITO DE LA PEQUEÑA EMPRESA DE COTOPAXI</t>
  </si>
  <si>
    <t>COOPERATIVA DE AHORRO Y CRÉDITO TULCÁN LTDA.</t>
  </si>
  <si>
    <t>350 D</t>
  </si>
  <si>
    <t>364 D</t>
  </si>
  <si>
    <t>295 D</t>
  </si>
  <si>
    <t>157 D</t>
  </si>
  <si>
    <t>106 D</t>
  </si>
  <si>
    <t>92 D</t>
  </si>
  <si>
    <t>152 D</t>
  </si>
  <si>
    <t>176 D</t>
  </si>
  <si>
    <t>301 D</t>
  </si>
  <si>
    <t>94 D</t>
  </si>
  <si>
    <t>380 D</t>
  </si>
  <si>
    <t>DEP. A PLAZO  CUP/AMORT.GRAD.</t>
  </si>
  <si>
    <t>COOPERATIVA DE AHORRO Y CREDITO COOPROGRESO LTDA.</t>
  </si>
  <si>
    <t>139 D</t>
  </si>
  <si>
    <t>ECUADPREMEX S.A.</t>
  </si>
  <si>
    <t>84 D</t>
  </si>
  <si>
    <t>52 D</t>
  </si>
  <si>
    <t>41 D</t>
  </si>
  <si>
    <t>THE TESALIA SPRINGS COMPANY S.A.</t>
  </si>
  <si>
    <t>LETRAS DE CAMBIO</t>
  </si>
  <si>
    <t>174 D</t>
  </si>
  <si>
    <t>167 D</t>
  </si>
  <si>
    <t>ADITIVOS Y ALIMENTOS S.A. ADILISA</t>
  </si>
  <si>
    <t>AINSA S.A</t>
  </si>
  <si>
    <t>1827 D</t>
  </si>
  <si>
    <t>ALL-FISH S.A.</t>
  </si>
  <si>
    <t>1713 D</t>
  </si>
  <si>
    <t>AUTOMOTORES Y ANEXOS S.A. A.Y.A.S.A</t>
  </si>
  <si>
    <t>1485 D</t>
  </si>
  <si>
    <t>BASESURCORP S.A.</t>
  </si>
  <si>
    <t>CITYBOX MINI BODEGAS C.A.</t>
  </si>
  <si>
    <t>1397 D</t>
  </si>
  <si>
    <t>1387 D</t>
  </si>
  <si>
    <t>COMERCIALIZADORA LEDESMA &amp; LEDESMA AGROGRULED S.A.</t>
  </si>
  <si>
    <t>1830 D</t>
  </si>
  <si>
    <t>752 D</t>
  </si>
  <si>
    <t>1706 D</t>
  </si>
  <si>
    <t>DIMOLFIN S.A.</t>
  </si>
  <si>
    <t>1498 D</t>
  </si>
  <si>
    <t>DIPAC MANTA S.A.</t>
  </si>
  <si>
    <t>1639 D</t>
  </si>
  <si>
    <t>1631 D</t>
  </si>
  <si>
    <t>1621 D</t>
  </si>
  <si>
    <t>DISTRIBUIDORA FARMACEUTICA ECUATORIANA DIFARE S.A.</t>
  </si>
  <si>
    <t>2061 D</t>
  </si>
  <si>
    <t>DOLTREX S.A.</t>
  </si>
  <si>
    <t>1013 D</t>
  </si>
  <si>
    <t>1400 D</t>
  </si>
  <si>
    <t>1337 D</t>
  </si>
  <si>
    <t>ECUAHIELO S.A.</t>
  </si>
  <si>
    <t>2191 D</t>
  </si>
  <si>
    <t>1039 D</t>
  </si>
  <si>
    <t>1038 D</t>
  </si>
  <si>
    <t>1025 D</t>
  </si>
  <si>
    <t>1024 D</t>
  </si>
  <si>
    <t>731 D</t>
  </si>
  <si>
    <t>726 D</t>
  </si>
  <si>
    <t>725 D</t>
  </si>
  <si>
    <t>1590 D</t>
  </si>
  <si>
    <t>ENERGYCONTROL S.A</t>
  </si>
  <si>
    <t>657 D</t>
  </si>
  <si>
    <t>992 D</t>
  </si>
  <si>
    <t>853 D</t>
  </si>
  <si>
    <t>FEEDPRO S.A.</t>
  </si>
  <si>
    <t>FORMAPER S.A</t>
  </si>
  <si>
    <t>1757 D</t>
  </si>
  <si>
    <t>500 D</t>
  </si>
  <si>
    <t>502 D</t>
  </si>
  <si>
    <t>1133 D</t>
  </si>
  <si>
    <t>INDUSTRIAS DACAR CIA LTDA</t>
  </si>
  <si>
    <t>1578 D</t>
  </si>
  <si>
    <t>1486 D</t>
  </si>
  <si>
    <t>1450 D</t>
  </si>
  <si>
    <t>1447 D</t>
  </si>
  <si>
    <t>1442 D</t>
  </si>
  <si>
    <t>1434 D</t>
  </si>
  <si>
    <t>1779 D</t>
  </si>
  <si>
    <t>1777 D</t>
  </si>
  <si>
    <t>531 D</t>
  </si>
  <si>
    <t>549 D</t>
  </si>
  <si>
    <t>668 D</t>
  </si>
  <si>
    <t>PREDUCA S.A.</t>
  </si>
  <si>
    <t>1197 D</t>
  </si>
  <si>
    <t>718 D</t>
  </si>
  <si>
    <t>PRODUCTOS DEL AGRO SYLVIA MARIA S.A. AGROSYLMA</t>
  </si>
  <si>
    <t>QUIMIPAC S.A.</t>
  </si>
  <si>
    <t>761 D</t>
  </si>
  <si>
    <t>ROMERO &amp; PAZMIÑO INGENIERÍA INMOBILIARIA S.A.</t>
  </si>
  <si>
    <t>391 D</t>
  </si>
  <si>
    <t>SIMED S.A.</t>
  </si>
  <si>
    <t>SUNCHODESA REPRESENTACIONES C. LTDA.</t>
  </si>
  <si>
    <t>480 D</t>
  </si>
  <si>
    <t>794 D</t>
  </si>
  <si>
    <t>573 D</t>
  </si>
  <si>
    <t>572 D</t>
  </si>
  <si>
    <t>1097 D</t>
  </si>
  <si>
    <t>1084 D</t>
  </si>
  <si>
    <t>1077 D</t>
  </si>
  <si>
    <t>2451 D</t>
  </si>
  <si>
    <t>2459 D</t>
  </si>
  <si>
    <t>2466 D</t>
  </si>
  <si>
    <t>2472 D</t>
  </si>
  <si>
    <t>2551 D</t>
  </si>
  <si>
    <t>1821 D</t>
  </si>
  <si>
    <t>1819 D</t>
  </si>
  <si>
    <t>1134 D</t>
  </si>
  <si>
    <t>2445 D</t>
  </si>
  <si>
    <t>2430 D</t>
  </si>
  <si>
    <t>2439 D</t>
  </si>
  <si>
    <t>1574 D</t>
  </si>
  <si>
    <t>1482 D</t>
  </si>
  <si>
    <t>1394 D</t>
  </si>
  <si>
    <t>1303 D</t>
  </si>
  <si>
    <t>1211 D</t>
  </si>
  <si>
    <t>670 D</t>
  </si>
  <si>
    <t>1210 D</t>
  </si>
  <si>
    <t>479 D</t>
  </si>
  <si>
    <t>734 D</t>
  </si>
  <si>
    <t>728 D</t>
  </si>
  <si>
    <t>1273 D</t>
  </si>
  <si>
    <t>906 D</t>
  </si>
  <si>
    <t>442 D</t>
  </si>
  <si>
    <t>1076 D</t>
  </si>
  <si>
    <t>982 D</t>
  </si>
  <si>
    <t>890 D</t>
  </si>
  <si>
    <t>709 D</t>
  </si>
  <si>
    <t>617 D</t>
  </si>
  <si>
    <t>525 D</t>
  </si>
  <si>
    <t>344 D</t>
  </si>
  <si>
    <t>160 D</t>
  </si>
  <si>
    <t>183 D</t>
  </si>
  <si>
    <t>318 D</t>
  </si>
  <si>
    <t>334 D</t>
  </si>
  <si>
    <t>AZZORTI VENTA DIRECTA S.A</t>
  </si>
  <si>
    <t>162 D</t>
  </si>
  <si>
    <t>154 D</t>
  </si>
  <si>
    <t>231 D</t>
  </si>
  <si>
    <t>223 D</t>
  </si>
  <si>
    <t>250 D</t>
  </si>
  <si>
    <t>247 D</t>
  </si>
  <si>
    <t>237 D</t>
  </si>
  <si>
    <t>236 D</t>
  </si>
  <si>
    <t>201 D</t>
  </si>
  <si>
    <t>200 D</t>
  </si>
  <si>
    <t>76 D</t>
  </si>
  <si>
    <t>45 D</t>
  </si>
  <si>
    <t>305 D</t>
  </si>
  <si>
    <t>304 D</t>
  </si>
  <si>
    <t>80 D</t>
  </si>
  <si>
    <t>209 D</t>
  </si>
  <si>
    <t>186 D</t>
  </si>
  <si>
    <t>332 D</t>
  </si>
  <si>
    <t>NESTLE ECUADOR S.A.</t>
  </si>
  <si>
    <t>268 D</t>
  </si>
  <si>
    <t>354 D</t>
  </si>
  <si>
    <t>351 D</t>
  </si>
  <si>
    <t>164 D</t>
  </si>
  <si>
    <t>69 D</t>
  </si>
  <si>
    <t>66 D</t>
  </si>
  <si>
    <t>59 D</t>
  </si>
  <si>
    <t>5 D</t>
  </si>
  <si>
    <t>352 D</t>
  </si>
  <si>
    <t>199 D</t>
  </si>
  <si>
    <t>PAPEL COMERCIAL TIPO 2</t>
  </si>
  <si>
    <t>225 D</t>
  </si>
  <si>
    <t>73 D</t>
  </si>
  <si>
    <t>672 D</t>
  </si>
  <si>
    <t>796 D</t>
  </si>
  <si>
    <t>1002 D</t>
  </si>
  <si>
    <t>1003 D</t>
  </si>
  <si>
    <t>REPORTO - ACCIONES</t>
  </si>
  <si>
    <t>88 D</t>
  </si>
  <si>
    <t>48 D</t>
  </si>
  <si>
    <t>EL TECAL C.A.  ELTECA</t>
  </si>
  <si>
    <t>CONJUNTO CLINICO NACIONAL CONCLINA S.A.</t>
  </si>
  <si>
    <t>BEVERAGE BRAND &amp; PATENTS COMPANY BBPC S.A</t>
  </si>
  <si>
    <t>RIO CONGO FORESTAL C.A. CONRIOCA</t>
  </si>
  <si>
    <t>MERIZA S.A</t>
  </si>
  <si>
    <t>TECATEAK S.A.</t>
  </si>
  <si>
    <t>HOLCIM ECUADOR S.A.</t>
  </si>
  <si>
    <t>BOLETÍN MENSUAL DE OPERACIONES
Febrero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</si>
</sst>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Segoe UI"/>
      <family val="2"/>
    </font>
    <font>
      <sz val="22"/>
      <name val="Poppi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6" fillId="0" borderId="0"/>
  </cellStyleXfs>
  <cellXfs count="471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right" vertical="center" indent="2"/>
    </xf>
    <xf numFmtId="3" fontId="29" fillId="2" borderId="0" xfId="1" applyNumberFormat="1" applyFont="1" applyFill="1" applyAlignment="1">
      <alignment horizontal="right" vertical="center" indent="3"/>
    </xf>
    <xf numFmtId="3" fontId="29" fillId="2" borderId="0" xfId="3" applyNumberFormat="1" applyFont="1" applyFill="1" applyBorder="1" applyAlignment="1">
      <alignment horizontal="right" vertical="center" indent="3"/>
    </xf>
    <xf numFmtId="3" fontId="29" fillId="2" borderId="0" xfId="2" applyNumberFormat="1" applyFont="1" applyFill="1" applyBorder="1" applyAlignment="1">
      <alignment horizontal="right" vertical="center" indent="3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60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2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0" fontId="59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3" fillId="0" borderId="0" xfId="1" applyFont="1"/>
    <xf numFmtId="0" fontId="64" fillId="2" borderId="0" xfId="1" applyFont="1" applyFill="1" applyAlignment="1">
      <alignment horizontal="left"/>
    </xf>
    <xf numFmtId="166" fontId="63" fillId="2" borderId="0" xfId="5" applyNumberFormat="1" applyFont="1" applyFill="1" applyAlignment="1">
      <alignment horizontal="right"/>
    </xf>
    <xf numFmtId="10" fontId="63" fillId="0" borderId="0" xfId="3" applyNumberFormat="1" applyFont="1"/>
    <xf numFmtId="0" fontId="63" fillId="2" borderId="0" xfId="1" applyFont="1" applyFill="1"/>
    <xf numFmtId="3" fontId="63" fillId="2" borderId="0" xfId="1" applyNumberFormat="1" applyFont="1" applyFill="1" applyAlignment="1">
      <alignment horizontal="right"/>
    </xf>
    <xf numFmtId="9" fontId="63" fillId="0" borderId="0" xfId="1" applyNumberFormat="1" applyFont="1"/>
    <xf numFmtId="0" fontId="63" fillId="2" borderId="0" xfId="1" applyFont="1" applyFill="1" applyAlignment="1">
      <alignment horizontal="right"/>
    </xf>
    <xf numFmtId="166" fontId="63" fillId="2" borderId="0" xfId="5" applyNumberFormat="1" applyFont="1" applyFill="1"/>
    <xf numFmtId="3" fontId="63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5" fillId="3" borderId="10" xfId="3" applyNumberFormat="1" applyFont="1" applyFill="1" applyBorder="1" applyAlignment="1">
      <alignment horizontal="center" vertical="center" wrapText="1"/>
    </xf>
    <xf numFmtId="173" fontId="6" fillId="0" borderId="0" xfId="1" applyNumberFormat="1" applyFont="1"/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8" fillId="0" borderId="0" xfId="6" applyFont="1" applyAlignment="1">
      <alignment horizontal="left" vertical="center"/>
    </xf>
    <xf numFmtId="0" fontId="69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1" fillId="0" borderId="18" xfId="6" applyFont="1" applyBorder="1" applyAlignment="1">
      <alignment vertical="center"/>
    </xf>
    <xf numFmtId="0" fontId="71" fillId="0" borderId="18" xfId="6" applyFont="1" applyBorder="1" applyAlignment="1">
      <alignment horizontal="left" vertical="center"/>
    </xf>
    <xf numFmtId="4" fontId="71" fillId="0" borderId="18" xfId="6" applyNumberFormat="1" applyFont="1" applyBorder="1" applyAlignment="1">
      <alignment horizontal="right" vertical="center"/>
    </xf>
    <xf numFmtId="10" fontId="71" fillId="0" borderId="18" xfId="6" applyNumberFormat="1" applyFont="1" applyBorder="1" applyAlignment="1">
      <alignment horizontal="right" vertical="center"/>
    </xf>
    <xf numFmtId="3" fontId="71" fillId="0" borderId="18" xfId="6" applyNumberFormat="1" applyFont="1" applyBorder="1" applyAlignment="1">
      <alignment horizontal="center" vertical="center"/>
    </xf>
    <xf numFmtId="0" fontId="72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3" fillId="0" borderId="0" xfId="6" applyNumberFormat="1" applyFont="1" applyAlignment="1">
      <alignment horizontal="right" vertical="center"/>
    </xf>
    <xf numFmtId="10" fontId="73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4" fillId="0" borderId="0" xfId="6" applyFont="1" applyAlignment="1">
      <alignment vertical="center"/>
    </xf>
    <xf numFmtId="0" fontId="75" fillId="0" borderId="0" xfId="6" applyFont="1" applyAlignment="1">
      <alignment vertical="center"/>
    </xf>
    <xf numFmtId="0" fontId="75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6" fillId="0" borderId="0" xfId="1" applyFont="1" applyAlignment="1">
      <alignment horizontal="left" vertical="center"/>
    </xf>
    <xf numFmtId="10" fontId="65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7" fillId="0" borderId="0" xfId="1" applyFont="1"/>
    <xf numFmtId="0" fontId="78" fillId="0" borderId="0" xfId="1" applyFont="1"/>
    <xf numFmtId="0" fontId="78" fillId="2" borderId="0" xfId="1" applyFont="1" applyFill="1"/>
    <xf numFmtId="0" fontId="78" fillId="2" borderId="0" xfId="1" applyFont="1" applyFill="1" applyAlignment="1">
      <alignment horizontal="right"/>
    </xf>
    <xf numFmtId="0" fontId="79" fillId="2" borderId="0" xfId="1" applyFont="1" applyFill="1" applyAlignment="1">
      <alignment horizontal="left"/>
    </xf>
    <xf numFmtId="166" fontId="78" fillId="2" borderId="0" xfId="5" applyNumberFormat="1" applyFont="1" applyFill="1" applyAlignment="1">
      <alignment horizontal="right"/>
    </xf>
    <xf numFmtId="10" fontId="78" fillId="0" borderId="0" xfId="3" applyNumberFormat="1" applyFont="1"/>
    <xf numFmtId="3" fontId="63" fillId="0" borderId="0" xfId="1" applyNumberFormat="1" applyFont="1"/>
    <xf numFmtId="0" fontId="63" fillId="0" borderId="0" xfId="3" applyNumberFormat="1" applyFont="1"/>
    <xf numFmtId="173" fontId="80" fillId="0" borderId="0" xfId="1" applyNumberFormat="1" applyFont="1"/>
    <xf numFmtId="3" fontId="81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2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4" fillId="0" borderId="1" xfId="0" applyFont="1" applyBorder="1"/>
    <xf numFmtId="0" fontId="84" fillId="0" borderId="2" xfId="0" applyFont="1" applyBorder="1" applyAlignment="1">
      <alignment horizontal="center"/>
    </xf>
    <xf numFmtId="0" fontId="83" fillId="0" borderId="1" xfId="0" applyFont="1" applyBorder="1"/>
    <xf numFmtId="0" fontId="83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4" fontId="84" fillId="0" borderId="0" xfId="0" applyNumberFormat="1" applyFont="1"/>
    <xf numFmtId="0" fontId="83" fillId="0" borderId="0" xfId="0" applyFont="1"/>
    <xf numFmtId="4" fontId="83" fillId="0" borderId="0" xfId="0" applyNumberFormat="1" applyFont="1"/>
    <xf numFmtId="0" fontId="84" fillId="0" borderId="0" xfId="0" applyFont="1" applyAlignment="1">
      <alignment horizontal="center"/>
    </xf>
    <xf numFmtId="0" fontId="85" fillId="0" borderId="3" xfId="0" applyFont="1" applyBorder="1"/>
    <xf numFmtId="0" fontId="85" fillId="0" borderId="4" xfId="0" applyFont="1" applyBorder="1" applyAlignment="1">
      <alignment horizontal="center"/>
    </xf>
    <xf numFmtId="172" fontId="85" fillId="0" borderId="4" xfId="0" applyNumberFormat="1" applyFont="1" applyBorder="1"/>
    <xf numFmtId="0" fontId="85" fillId="0" borderId="4" xfId="0" applyFont="1" applyBorder="1" applyAlignment="1">
      <alignment horizontal="right"/>
    </xf>
    <xf numFmtId="4" fontId="85" fillId="0" borderId="4" xfId="0" applyNumberFormat="1" applyFont="1" applyBorder="1"/>
    <xf numFmtId="0" fontId="85" fillId="0" borderId="5" xfId="0" applyFont="1" applyBorder="1" applyAlignment="1">
      <alignment horizont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83" fillId="0" borderId="0" xfId="0" applyFont="1" applyAlignment="1">
      <alignment horizontal="center"/>
    </xf>
    <xf numFmtId="0" fontId="67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4" fontId="14" fillId="0" borderId="0" xfId="6" applyNumberFormat="1" applyFont="1" applyAlignment="1">
      <alignment vertical="center"/>
    </xf>
    <xf numFmtId="10" fontId="86" fillId="0" borderId="1" xfId="10" applyNumberFormat="1" applyFont="1" applyBorder="1" applyAlignment="1">
      <alignment vertical="center"/>
    </xf>
    <xf numFmtId="0" fontId="49" fillId="2" borderId="0" xfId="1" applyFont="1" applyFill="1" applyAlignment="1">
      <alignment vertical="center"/>
    </xf>
    <xf numFmtId="3" fontId="49" fillId="2" borderId="0" xfId="1" applyNumberFormat="1" applyFont="1" applyFill="1" applyAlignment="1">
      <alignment vertical="center"/>
    </xf>
    <xf numFmtId="0" fontId="76" fillId="2" borderId="0" xfId="1" applyFont="1" applyFill="1" applyAlignment="1">
      <alignment horizontal="left" vertical="center"/>
    </xf>
    <xf numFmtId="10" fontId="49" fillId="2" borderId="0" xfId="3" applyNumberFormat="1" applyFont="1" applyFill="1" applyAlignment="1">
      <alignment vertical="center"/>
    </xf>
    <xf numFmtId="3" fontId="49" fillId="0" borderId="0" xfId="1" applyNumberFormat="1" applyFont="1" applyAlignment="1">
      <alignment vertical="center"/>
    </xf>
    <xf numFmtId="172" fontId="83" fillId="0" borderId="0" xfId="0" applyNumberFormat="1" applyFont="1"/>
    <xf numFmtId="0" fontId="83" fillId="0" borderId="0" xfId="0" applyFont="1" applyAlignment="1">
      <alignment horizontal="right"/>
    </xf>
    <xf numFmtId="172" fontId="84" fillId="0" borderId="0" xfId="0" applyNumberFormat="1" applyFont="1"/>
    <xf numFmtId="0" fontId="84" fillId="0" borderId="0" xfId="0" applyFont="1" applyAlignment="1">
      <alignment horizontal="right"/>
    </xf>
    <xf numFmtId="0" fontId="4" fillId="0" borderId="0" xfId="7" applyFont="1" applyAlignment="1">
      <alignment vertical="center"/>
    </xf>
    <xf numFmtId="4" fontId="0" fillId="0" borderId="0" xfId="0" applyNumberFormat="1"/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41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319922896.09000003</c:v>
                </c:pt>
                <c:pt idx="1">
                  <c:v>310528296.01000005</c:v>
                </c:pt>
                <c:pt idx="2">
                  <c:v>266653594.39000002</c:v>
                </c:pt>
                <c:pt idx="3">
                  <c:v>164333277.05000001</c:v>
                </c:pt>
                <c:pt idx="4">
                  <c:v>153277162.91000003</c:v>
                </c:pt>
                <c:pt idx="5">
                  <c:v>102952044.75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Notas de Crédito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418947310.14999998</c:v>
                </c:pt>
                <c:pt idx="1">
                  <c:v>363634832.38</c:v>
                </c:pt>
                <c:pt idx="2">
                  <c:v>322018349.92000002</c:v>
                </c:pt>
                <c:pt idx="3">
                  <c:v>60874915.86999996</c:v>
                </c:pt>
                <c:pt idx="4">
                  <c:v>57987835.669999987</c:v>
                </c:pt>
                <c:pt idx="5">
                  <c:v>66213416.840000153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1314650428.5800009</c:v>
                </c:pt>
                <c:pt idx="1">
                  <c:v>1463314600.6099987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Enero-Febrero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1317667271.2000008</c:v>
                </c:pt>
                <c:pt idx="1">
                  <c:v>1483632692.1399987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3016842.62</c:v>
                </c:pt>
                <c:pt idx="1">
                  <c:v>20318091.530000001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690004038.325315</c:v>
                </c:pt>
                <c:pt idx="1">
                  <c:v>729555562.16517818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693020880.945315</c:v>
                </c:pt>
                <c:pt idx="1">
                  <c:v>749873653.69517815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3016842.62</c:v>
                </c:pt>
                <c:pt idx="1">
                  <c:v>20318091.530000001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1247985.29</c:v>
                </c:pt>
                <c:pt idx="1">
                  <c:v>713797884.67999995</c:v>
                </c:pt>
                <c:pt idx="2">
                  <c:v>715045869.96999991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14149380.77</c:v>
                </c:pt>
                <c:pt idx="1">
                  <c:v>637043927.65999877</c:v>
                </c:pt>
                <c:pt idx="2">
                  <c:v>651193308.42999876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1247985.29</c:v>
                </c:pt>
                <c:pt idx="1">
                  <c:v>370226389.09427398</c:v>
                </c:pt>
                <c:pt idx="2">
                  <c:v>371474374.38427401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14149380.77</c:v>
                </c:pt>
                <c:pt idx="1">
                  <c:v>311936849.86106819</c:v>
                </c:pt>
                <c:pt idx="2">
                  <c:v>326086230.63106817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351367" cy="770846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FEBRERO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Enero-Febrero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394447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81853" y="8499121"/>
          <a:ext cx="10239935" cy="3509850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Enero-Febrero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100" b="0" i="0" baseline="0">
              <a:effectLst/>
              <a:latin typeface="+mn-lt"/>
              <a:ea typeface="+mn-ea"/>
              <a:cs typeface="+mn-cs"/>
            </a:rPr>
            <a:t>Enero-Febrero 2025</a:t>
          </a:r>
          <a:endParaRPr lang="es-EC" sz="9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Enero-Febrero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Masvalores, Advfinsa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B6A89245-8A97-41FC-B533-CBA724121BBF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Masvalores y Plusbursátil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CE3590-F06A-4E0F-B8BA-075BAD6B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1126A03E-EFDF-40F4-827C-FBBA28BA4A9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06098155-3628-420E-8644-83C4BFAB8FC5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12</xdr:col>
      <xdr:colOff>0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6</xdr:col>
      <xdr:colOff>893066</xdr:colOff>
      <xdr:row>2</xdr:row>
      <xdr:rowOff>13804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1793" y="7352145"/>
          <a:ext cx="12758809" cy="5256877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8" zoomScaleNormal="118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55" zoomScaleNormal="55" workbookViewId="0">
      <selection activeCell="C16" sqref="C16"/>
    </sheetView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32" t="s">
        <v>436</v>
      </c>
      <c r="C1" s="433"/>
      <c r="D1" s="48"/>
      <c r="E1" s="48"/>
      <c r="F1" s="48"/>
      <c r="G1" s="65"/>
    </row>
    <row r="2" spans="1:13" ht="9.75" customHeight="1" x14ac:dyDescent="0.3">
      <c r="B2" s="434" t="s">
        <v>0</v>
      </c>
      <c r="C2" s="435"/>
      <c r="D2" s="435"/>
      <c r="E2" s="435"/>
      <c r="F2" s="435"/>
      <c r="G2" s="436"/>
    </row>
    <row r="3" spans="1:13" s="8" customFormat="1" ht="23.25" customHeight="1" x14ac:dyDescent="0.3">
      <c r="B3" s="434"/>
      <c r="C3" s="435"/>
      <c r="D3" s="435"/>
      <c r="E3" s="435"/>
      <c r="F3" s="435"/>
      <c r="G3" s="436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40" t="s">
        <v>438</v>
      </c>
      <c r="C4" s="441"/>
      <c r="D4" s="441"/>
      <c r="E4" s="441"/>
      <c r="F4" s="441"/>
      <c r="G4" s="442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43"/>
      <c r="C5" s="444"/>
      <c r="D5" s="444"/>
      <c r="E5" s="444"/>
      <c r="F5" s="444"/>
      <c r="G5" s="445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37" t="s">
        <v>1</v>
      </c>
      <c r="C7" s="438"/>
      <c r="D7" s="438"/>
      <c r="E7" s="438"/>
      <c r="F7" s="438"/>
      <c r="G7" s="439"/>
      <c r="H7" s="11"/>
      <c r="I7" s="7"/>
      <c r="J7" s="7"/>
      <c r="K7" s="7"/>
      <c r="L7" s="7"/>
      <c r="M7" s="7"/>
    </row>
    <row r="8" spans="1:13" s="8" customFormat="1" x14ac:dyDescent="0.3">
      <c r="A8" s="49"/>
      <c r="B8" s="437" t="s">
        <v>2</v>
      </c>
      <c r="C8" s="438"/>
      <c r="D8" s="438"/>
      <c r="E8" s="438"/>
      <c r="F8" s="438"/>
      <c r="G8" s="439"/>
      <c r="H8" s="11"/>
      <c r="I8" s="7"/>
      <c r="J8" s="7"/>
      <c r="K8" s="7"/>
      <c r="L8" s="7"/>
      <c r="M8" s="7"/>
    </row>
    <row r="9" spans="1:13" s="8" customFormat="1" x14ac:dyDescent="0.3">
      <c r="A9" s="49"/>
      <c r="B9" s="437" t="s">
        <v>437</v>
      </c>
      <c r="C9" s="438"/>
      <c r="D9" s="438"/>
      <c r="E9" s="438"/>
      <c r="F9" s="438"/>
      <c r="G9" s="439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46" t="s">
        <v>3</v>
      </c>
      <c r="C10" s="447"/>
      <c r="D10" s="447"/>
      <c r="E10" s="447"/>
      <c r="F10" s="447"/>
      <c r="G10" s="448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1247985.29</v>
      </c>
      <c r="D14" s="61">
        <v>14149380.77</v>
      </c>
      <c r="E14" s="62"/>
      <c r="F14" s="63">
        <f>SUM(C14:E14)</f>
        <v>15397366.059999999</v>
      </c>
      <c r="G14" s="197">
        <f>+C14/F14</f>
        <v>8.1051868555757398E-2</v>
      </c>
      <c r="H14" s="415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f>+C16-C14</f>
        <v>713797884.67999995</v>
      </c>
      <c r="D15" s="61">
        <f>+D16-D14</f>
        <v>637043927.65999877</v>
      </c>
      <c r="E15" s="63"/>
      <c r="F15" s="63">
        <f>SUM(C15:E15)</f>
        <v>1350841812.3399987</v>
      </c>
      <c r="G15" s="197">
        <f>+C15/F15</f>
        <v>0.52840967621776669</v>
      </c>
      <c r="H15" s="415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v>715045869.96999991</v>
      </c>
      <c r="D16" s="61">
        <v>651193308.42999876</v>
      </c>
      <c r="E16" s="61"/>
      <c r="F16" s="63">
        <f>SUM(F14:F15)</f>
        <v>1366239178.3999987</v>
      </c>
      <c r="G16" s="197">
        <f>+C16/F16</f>
        <v>0.52336800267094474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2.8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93"/>
      <c r="I23" s="190"/>
      <c r="J23" s="191" t="s">
        <v>14</v>
      </c>
      <c r="K23" s="191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93"/>
      <c r="I24" s="190" t="s">
        <v>11</v>
      </c>
      <c r="J24" s="192">
        <f>C14</f>
        <v>1247985.29</v>
      </c>
      <c r="K24" s="192">
        <f>D14</f>
        <v>14149380.77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93"/>
      <c r="I25" s="190" t="s">
        <v>12</v>
      </c>
      <c r="J25" s="192">
        <f t="shared" ref="J25:K26" si="0">C15</f>
        <v>713797884.67999995</v>
      </c>
      <c r="K25" s="192">
        <f t="shared" si="0"/>
        <v>637043927.65999877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93"/>
      <c r="I26" s="190" t="s">
        <v>13</v>
      </c>
      <c r="J26" s="192">
        <f t="shared" si="0"/>
        <v>715045869.96999991</v>
      </c>
      <c r="K26" s="192">
        <f t="shared" si="0"/>
        <v>651193308.42999876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93"/>
      <c r="I27" s="194"/>
      <c r="J27" s="194"/>
      <c r="K27" s="194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93"/>
      <c r="I28" s="194"/>
      <c r="J28" s="195"/>
      <c r="K28" s="194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37" t="s">
        <v>16</v>
      </c>
      <c r="C35" s="438"/>
      <c r="D35" s="438"/>
      <c r="E35" s="438"/>
      <c r="F35" s="438"/>
      <c r="G35" s="439"/>
      <c r="H35" s="6"/>
      <c r="I35" s="7"/>
      <c r="J35" s="20"/>
      <c r="K35" s="7"/>
      <c r="L35" s="7"/>
      <c r="M35" s="7"/>
    </row>
    <row r="36" spans="2:13" s="8" customFormat="1" x14ac:dyDescent="0.3">
      <c r="B36" s="437" t="s">
        <v>2</v>
      </c>
      <c r="C36" s="438"/>
      <c r="D36" s="438"/>
      <c r="E36" s="438"/>
      <c r="F36" s="438"/>
      <c r="G36" s="439"/>
      <c r="H36" s="6"/>
      <c r="I36" s="7"/>
      <c r="J36" s="7"/>
      <c r="K36" s="7"/>
      <c r="L36" s="7"/>
      <c r="M36" s="7"/>
    </row>
    <row r="37" spans="2:13" s="8" customFormat="1" x14ac:dyDescent="0.3">
      <c r="B37" s="437" t="str">
        <f>+B9</f>
        <v>EN FEBRERO DE 2025</v>
      </c>
      <c r="C37" s="438"/>
      <c r="D37" s="438"/>
      <c r="E37" s="438"/>
      <c r="F37" s="438"/>
      <c r="G37" s="439"/>
      <c r="H37" s="6"/>
      <c r="I37" s="7"/>
      <c r="J37" s="7"/>
      <c r="K37" s="7"/>
      <c r="L37" s="7"/>
      <c r="M37" s="7"/>
    </row>
    <row r="38" spans="2:13" s="8" customFormat="1" x14ac:dyDescent="0.3">
      <c r="B38" s="446" t="s">
        <v>17</v>
      </c>
      <c r="C38" s="447"/>
      <c r="D38" s="447"/>
      <c r="E38" s="447"/>
      <c r="F38" s="447"/>
      <c r="G38" s="448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99">
        <f>+C14</f>
        <v>1247985.29</v>
      </c>
      <c r="D42" s="100">
        <f>+D14</f>
        <v>14149380.77</v>
      </c>
      <c r="E42" s="101"/>
      <c r="F42" s="102">
        <f>SUM(C42:E42)</f>
        <v>15397366.059999999</v>
      </c>
      <c r="G42" s="103">
        <f>C42/F42</f>
        <v>8.1051868555757398E-2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99">
        <f>+C44-C42</f>
        <v>370226389.09427398</v>
      </c>
      <c r="D43" s="100">
        <f>+D44-D42</f>
        <v>311936849.86106819</v>
      </c>
      <c r="E43" s="102"/>
      <c r="F43" s="102">
        <f>SUM(C43:E43)</f>
        <v>682163238.95534217</v>
      </c>
      <c r="G43" s="103">
        <f>C43/F43</f>
        <v>0.54272404015970566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99">
        <v>371474374.38427401</v>
      </c>
      <c r="D44" s="100">
        <v>326086230.63106817</v>
      </c>
      <c r="E44" s="100"/>
      <c r="F44" s="102">
        <f>SUM(F42:F43)</f>
        <v>697560605.01534212</v>
      </c>
      <c r="G44" s="103">
        <f>C44/F44</f>
        <v>0.53253347696735798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6"/>
      <c r="J51" s="191" t="s">
        <v>14</v>
      </c>
      <c r="K51" s="191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90" t="s">
        <v>11</v>
      </c>
      <c r="J52" s="192">
        <f>C42</f>
        <v>1247985.29</v>
      </c>
      <c r="K52" s="192">
        <f>D42</f>
        <v>14149380.77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90" t="s">
        <v>12</v>
      </c>
      <c r="J53" s="192">
        <f t="shared" ref="J53:K54" si="1">C43</f>
        <v>370226389.09427398</v>
      </c>
      <c r="K53" s="192">
        <f t="shared" si="1"/>
        <v>311936849.86106819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90" t="s">
        <v>13</v>
      </c>
      <c r="J54" s="192">
        <f t="shared" si="1"/>
        <v>371474374.38427401</v>
      </c>
      <c r="K54" s="192">
        <f t="shared" si="1"/>
        <v>326086230.63106817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0:G10"/>
    <mergeCell ref="B35:G35"/>
    <mergeCell ref="B36:G36"/>
    <mergeCell ref="B37:G37"/>
    <mergeCell ref="B38:G38"/>
    <mergeCell ref="B1:C1"/>
    <mergeCell ref="B2:G3"/>
    <mergeCell ref="B8:G8"/>
    <mergeCell ref="B9:G9"/>
    <mergeCell ref="B4:G5"/>
    <mergeCell ref="B7:G7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55" zoomScaleNormal="55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11.5546875" style="37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81" t="s">
        <v>185</v>
      </c>
      <c r="B1" s="451" t="s">
        <v>293</v>
      </c>
      <c r="C1" s="433"/>
      <c r="D1" s="48"/>
    </row>
    <row r="2" spans="1:8" ht="39.75" customHeight="1" x14ac:dyDescent="0.3">
      <c r="B2" s="449" t="s">
        <v>441</v>
      </c>
      <c r="C2" s="449"/>
      <c r="D2" s="449"/>
      <c r="E2" s="449"/>
    </row>
    <row r="3" spans="1:8" s="7" customFormat="1" ht="51" customHeight="1" x14ac:dyDescent="0.3">
      <c r="B3" s="450" t="s">
        <v>440</v>
      </c>
      <c r="C3" s="450"/>
      <c r="D3" s="450"/>
      <c r="E3" s="450"/>
    </row>
    <row r="4" spans="1:8" s="7" customFormat="1" ht="87.75" customHeight="1" x14ac:dyDescent="0.3">
      <c r="B4" s="450"/>
      <c r="C4" s="450"/>
      <c r="D4" s="450"/>
      <c r="E4" s="450"/>
    </row>
    <row r="5" spans="1:8" ht="15" x14ac:dyDescent="0.3">
      <c r="B5" s="150"/>
      <c r="C5" s="150"/>
      <c r="D5" s="150"/>
      <c r="E5" s="150"/>
    </row>
    <row r="6" spans="1:8" s="39" customFormat="1" ht="42" customHeight="1" x14ac:dyDescent="0.3">
      <c r="B6" s="153"/>
      <c r="C6" s="151">
        <v>2024</v>
      </c>
      <c r="D6" s="151">
        <v>2025</v>
      </c>
      <c r="E6" s="152" t="s">
        <v>26</v>
      </c>
    </row>
    <row r="7" spans="1:8" s="40" customFormat="1" ht="27.75" customHeight="1" x14ac:dyDescent="0.3">
      <c r="B7" s="157" t="s">
        <v>27</v>
      </c>
      <c r="C7" s="158">
        <v>1289676660.8299999</v>
      </c>
      <c r="D7" s="158">
        <f>Nacional!D7</f>
        <v>1317667271.2000008</v>
      </c>
      <c r="E7" s="159">
        <f>(D7-C7)/C7</f>
        <v>2.1703587589145687E-2</v>
      </c>
    </row>
    <row r="8" spans="1:8" s="40" customFormat="1" ht="28.5" customHeight="1" x14ac:dyDescent="0.3">
      <c r="B8" s="157" t="s">
        <v>28</v>
      </c>
      <c r="C8" s="158">
        <v>31455528.312926829</v>
      </c>
      <c r="D8" s="158">
        <f>D7/D18</f>
        <v>32941681.78000002</v>
      </c>
      <c r="E8" s="159">
        <f t="shared" ref="E8:E17" si="0">(D8-C8)/C8</f>
        <v>4.7246177278874306E-2</v>
      </c>
    </row>
    <row r="9" spans="1:8" s="40" customFormat="1" ht="28.5" customHeight="1" x14ac:dyDescent="0.3">
      <c r="B9" s="157" t="s">
        <v>29</v>
      </c>
      <c r="C9" s="158">
        <v>410530348.51736987</v>
      </c>
      <c r="D9" s="158">
        <v>693020880.945315</v>
      </c>
      <c r="E9" s="159">
        <f t="shared" si="0"/>
        <v>0.68811120407579984</v>
      </c>
    </row>
    <row r="10" spans="1:8" s="40" customFormat="1" ht="28.5" customHeight="1" x14ac:dyDescent="0.3">
      <c r="B10" s="157" t="s">
        <v>30</v>
      </c>
      <c r="C10" s="158">
        <v>1289119883.6899998</v>
      </c>
      <c r="D10" s="158">
        <f>Nacional!D6</f>
        <v>1314650428.5800009</v>
      </c>
      <c r="E10" s="159">
        <f t="shared" si="0"/>
        <v>1.9804631991961811E-2</v>
      </c>
      <c r="G10" s="199"/>
    </row>
    <row r="11" spans="1:8" s="40" customFormat="1" ht="28.5" customHeight="1" x14ac:dyDescent="0.3">
      <c r="B11" s="157" t="s">
        <v>31</v>
      </c>
      <c r="C11" s="158">
        <v>556777.14</v>
      </c>
      <c r="D11" s="158">
        <f>D7-D10</f>
        <v>3016842.6199998856</v>
      </c>
      <c r="E11" s="159">
        <f t="shared" si="0"/>
        <v>4.4184024509337529</v>
      </c>
    </row>
    <row r="12" spans="1:8" s="40" customFormat="1" ht="28.5" customHeight="1" x14ac:dyDescent="0.3">
      <c r="B12" s="157" t="s">
        <v>32</v>
      </c>
      <c r="C12" s="158">
        <v>504228578.33999968</v>
      </c>
      <c r="D12" s="158">
        <v>575143529.31999946</v>
      </c>
      <c r="E12" s="159">
        <f t="shared" si="0"/>
        <v>0.1406404833567011</v>
      </c>
      <c r="G12" s="202"/>
      <c r="H12" s="305"/>
    </row>
    <row r="13" spans="1:8" s="40" customFormat="1" ht="28.5" customHeight="1" x14ac:dyDescent="0.3">
      <c r="B13" s="157" t="s">
        <v>33</v>
      </c>
      <c r="C13" s="158">
        <v>785448082.49000072</v>
      </c>
      <c r="D13" s="158">
        <v>742523741.88000131</v>
      </c>
      <c r="E13" s="159">
        <f t="shared" si="0"/>
        <v>-5.4649494431155958E-2</v>
      </c>
      <c r="F13" s="202"/>
      <c r="G13" s="202"/>
      <c r="H13" s="305"/>
    </row>
    <row r="14" spans="1:8" s="40" customFormat="1" ht="28.5" customHeight="1" x14ac:dyDescent="0.3">
      <c r="B14" s="157" t="s">
        <v>34</v>
      </c>
      <c r="C14" s="158">
        <v>365.18200000000002</v>
      </c>
      <c r="D14" s="158">
        <v>1441874</v>
      </c>
      <c r="E14" s="159">
        <f t="shared" si="0"/>
        <v>3947.3709492800849</v>
      </c>
      <c r="G14" s="202"/>
    </row>
    <row r="15" spans="1:8" s="40" customFormat="1" ht="28.5" customHeight="1" x14ac:dyDescent="0.3">
      <c r="B15" s="157" t="s">
        <v>35</v>
      </c>
      <c r="C15" s="158">
        <v>1536</v>
      </c>
      <c r="D15" s="158">
        <v>3093</v>
      </c>
      <c r="E15" s="159">
        <f t="shared" si="0"/>
        <v>1.013671875</v>
      </c>
    </row>
    <row r="16" spans="1:8" s="40" customFormat="1" ht="28.5" customHeight="1" x14ac:dyDescent="0.3">
      <c r="B16" s="157" t="s">
        <v>36</v>
      </c>
      <c r="C16" s="158">
        <v>37.463414634146339</v>
      </c>
      <c r="D16" s="158">
        <f>D15/D18</f>
        <v>77.325000000000003</v>
      </c>
      <c r="E16" s="159">
        <f t="shared" si="0"/>
        <v>1.0640136718750002</v>
      </c>
    </row>
    <row r="17" spans="2:5" s="40" customFormat="1" ht="28.5" customHeight="1" x14ac:dyDescent="0.3">
      <c r="B17" s="157" t="s">
        <v>37</v>
      </c>
      <c r="C17" s="198">
        <v>148.7064</v>
      </c>
      <c r="D17" s="198">
        <v>154.76679999999999</v>
      </c>
      <c r="E17" s="159">
        <f t="shared" si="0"/>
        <v>4.0754130286255248E-2</v>
      </c>
    </row>
    <row r="18" spans="2:5" s="40" customFormat="1" ht="28.5" customHeight="1" x14ac:dyDescent="0.3">
      <c r="B18" s="157" t="s">
        <v>38</v>
      </c>
      <c r="C18" s="158">
        <v>41</v>
      </c>
      <c r="D18" s="158">
        <v>40</v>
      </c>
      <c r="E18" s="159" t="s">
        <v>39</v>
      </c>
    </row>
    <row r="19" spans="2:5" s="40" customFormat="1" ht="20.399999999999999" x14ac:dyDescent="0.3">
      <c r="B19" s="156"/>
      <c r="C19" s="155"/>
      <c r="D19" s="155"/>
      <c r="E19" s="154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55" zoomScaleNormal="55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200" customWidth="1"/>
    <col min="13" max="13" width="13.6640625" style="200" bestFit="1" customWidth="1"/>
    <col min="14" max="14" width="11.5546875" style="200" bestFit="1" customWidth="1"/>
    <col min="15" max="15" width="16.33203125" style="200" customWidth="1"/>
    <col min="16" max="16" width="14.44140625" style="200" bestFit="1" customWidth="1"/>
    <col min="17" max="19" width="11.5546875" style="200"/>
    <col min="20" max="16384" width="11.5546875" style="37"/>
  </cols>
  <sheetData>
    <row r="1" spans="2:19" ht="74.25" customHeight="1" x14ac:dyDescent="0.3">
      <c r="B1" s="451" t="s">
        <v>442</v>
      </c>
      <c r="C1" s="451"/>
      <c r="D1" s="451"/>
      <c r="E1" s="451"/>
      <c r="F1" s="451"/>
      <c r="G1" s="160"/>
      <c r="H1" s="160"/>
    </row>
    <row r="2" spans="2:19" ht="11.25" customHeight="1" x14ac:dyDescent="0.3">
      <c r="B2" s="161"/>
      <c r="C2" s="161"/>
      <c r="D2" s="161"/>
      <c r="E2" s="161"/>
      <c r="F2" s="161"/>
      <c r="G2" s="161"/>
      <c r="H2" s="162"/>
      <c r="I2" s="162"/>
    </row>
    <row r="3" spans="2:19" s="44" customFormat="1" ht="40.799999999999997" x14ac:dyDescent="0.3">
      <c r="B3" s="188" t="s">
        <v>40</v>
      </c>
      <c r="C3" s="149" t="s">
        <v>332</v>
      </c>
      <c r="D3" s="189" t="s">
        <v>41</v>
      </c>
      <c r="E3" s="149" t="s">
        <v>78</v>
      </c>
      <c r="F3" s="189" t="s">
        <v>41</v>
      </c>
      <c r="G3" s="189" t="s">
        <v>42</v>
      </c>
      <c r="H3" s="149" t="s">
        <v>79</v>
      </c>
      <c r="I3" s="149" t="s">
        <v>43</v>
      </c>
      <c r="L3" s="201"/>
      <c r="M3" s="201"/>
      <c r="N3" s="201"/>
      <c r="O3" s="201"/>
      <c r="P3" s="201"/>
      <c r="Q3" s="201"/>
      <c r="R3" s="201"/>
      <c r="S3" s="201"/>
    </row>
    <row r="4" spans="2:19" s="44" customFormat="1" ht="12" customHeight="1" x14ac:dyDescent="0.3">
      <c r="B4" s="163"/>
      <c r="C4" s="164"/>
      <c r="D4" s="165"/>
      <c r="E4" s="164"/>
      <c r="F4" s="166"/>
      <c r="G4" s="167"/>
      <c r="H4" s="168"/>
      <c r="I4" s="169"/>
      <c r="L4" s="201"/>
      <c r="M4" s="201"/>
      <c r="N4" s="201"/>
      <c r="O4" s="201"/>
      <c r="P4" s="201"/>
      <c r="Q4" s="201"/>
      <c r="R4" s="201"/>
      <c r="S4" s="201"/>
    </row>
    <row r="5" spans="2:19" s="44" customFormat="1" ht="18" customHeight="1" x14ac:dyDescent="0.3">
      <c r="B5" s="181" t="s">
        <v>44</v>
      </c>
      <c r="C5" s="182">
        <v>2742873.9099999997</v>
      </c>
      <c r="D5" s="183">
        <f t="shared" ref="D5:D23" si="0">C5/$C$25</f>
        <v>2.0816134466951305E-3</v>
      </c>
      <c r="E5" s="182">
        <v>521277.1399999999</v>
      </c>
      <c r="F5" s="183">
        <f t="shared" ref="F5:F23" si="1">E5/$E$25</f>
        <v>4.0419211716564708E-4</v>
      </c>
      <c r="G5" s="183">
        <f>(C5-E5)/E5</f>
        <v>4.2618342519297894</v>
      </c>
      <c r="H5" s="184">
        <f t="shared" ref="H5:H23" si="2">C5/$M$40</f>
        <v>68571.847749999986</v>
      </c>
      <c r="I5" s="184">
        <f t="shared" ref="I5:I23" si="3">E5/$P$40</f>
        <v>12714.07658536585</v>
      </c>
      <c r="L5" s="201"/>
      <c r="M5" s="201"/>
      <c r="N5" s="201"/>
      <c r="O5" s="201"/>
      <c r="P5" s="201"/>
      <c r="Q5" s="201"/>
      <c r="R5" s="201"/>
      <c r="S5" s="201"/>
    </row>
    <row r="6" spans="2:19" s="44" customFormat="1" ht="20.399999999999999" x14ac:dyDescent="0.3">
      <c r="B6" s="181" t="s">
        <v>45</v>
      </c>
      <c r="C6" s="182">
        <v>0</v>
      </c>
      <c r="D6" s="183">
        <f t="shared" si="0"/>
        <v>0</v>
      </c>
      <c r="E6" s="182">
        <v>0</v>
      </c>
      <c r="F6" s="183">
        <f t="shared" si="1"/>
        <v>0</v>
      </c>
      <c r="G6" s="183" t="s">
        <v>39</v>
      </c>
      <c r="H6" s="184">
        <f t="shared" si="2"/>
        <v>0</v>
      </c>
      <c r="I6" s="184">
        <f t="shared" si="3"/>
        <v>0</v>
      </c>
      <c r="L6" s="201"/>
      <c r="M6" s="201"/>
      <c r="N6" s="201"/>
      <c r="O6" s="201"/>
      <c r="P6" s="201"/>
      <c r="Q6" s="201"/>
      <c r="R6" s="201"/>
      <c r="S6" s="201"/>
    </row>
    <row r="7" spans="2:19" s="44" customFormat="1" ht="20.399999999999999" x14ac:dyDescent="0.3">
      <c r="B7" s="181" t="s">
        <v>46</v>
      </c>
      <c r="C7" s="182">
        <v>273968.70999999996</v>
      </c>
      <c r="D7" s="183">
        <f t="shared" si="0"/>
        <v>2.0791949226339705E-4</v>
      </c>
      <c r="E7" s="182">
        <v>35500</v>
      </c>
      <c r="F7" s="183">
        <f t="shared" si="1"/>
        <v>2.7526279321169683E-5</v>
      </c>
      <c r="G7" s="183">
        <f>(C7-E7)/E7</f>
        <v>6.7174284507042241</v>
      </c>
      <c r="H7" s="184">
        <f t="shared" si="2"/>
        <v>6849.2177499999989</v>
      </c>
      <c r="I7" s="184">
        <f t="shared" si="3"/>
        <v>865.85365853658539</v>
      </c>
      <c r="L7" s="201"/>
      <c r="M7" s="201"/>
      <c r="N7" s="201"/>
      <c r="O7" s="201"/>
      <c r="P7" s="201"/>
      <c r="Q7" s="201"/>
      <c r="R7" s="201"/>
      <c r="S7" s="201"/>
    </row>
    <row r="8" spans="2:19" s="44" customFormat="1" ht="20.399999999999999" x14ac:dyDescent="0.3">
      <c r="B8" s="181" t="s">
        <v>47</v>
      </c>
      <c r="C8" s="182">
        <v>0</v>
      </c>
      <c r="D8" s="183">
        <f t="shared" si="0"/>
        <v>0</v>
      </c>
      <c r="E8" s="182">
        <v>0</v>
      </c>
      <c r="F8" s="183">
        <f t="shared" si="1"/>
        <v>0</v>
      </c>
      <c r="G8" s="183" t="s">
        <v>39</v>
      </c>
      <c r="H8" s="184">
        <f t="shared" si="2"/>
        <v>0</v>
      </c>
      <c r="I8" s="184">
        <f t="shared" si="3"/>
        <v>0</v>
      </c>
      <c r="L8" s="201"/>
      <c r="M8" s="201"/>
      <c r="N8" s="201"/>
      <c r="O8" s="201"/>
      <c r="P8" s="201"/>
      <c r="Q8" s="201"/>
      <c r="R8" s="201"/>
      <c r="S8" s="201"/>
    </row>
    <row r="9" spans="2:19" s="44" customFormat="1" ht="20.399999999999999" x14ac:dyDescent="0.3">
      <c r="B9" s="181" t="s">
        <v>48</v>
      </c>
      <c r="C9" s="182">
        <v>4058257.4200000004</v>
      </c>
      <c r="D9" s="183">
        <f t="shared" si="0"/>
        <v>3.0798802616567558E-3</v>
      </c>
      <c r="E9" s="182">
        <v>10430881.1</v>
      </c>
      <c r="F9" s="183">
        <f t="shared" si="1"/>
        <v>8.0879815978735121E-3</v>
      </c>
      <c r="G9" s="183">
        <f t="shared" ref="G9:G23" si="4">(C9-E9)/E9</f>
        <v>-0.61093819581550013</v>
      </c>
      <c r="H9" s="184">
        <f t="shared" si="2"/>
        <v>101456.43550000001</v>
      </c>
      <c r="I9" s="184">
        <f t="shared" si="3"/>
        <v>254411.73414634145</v>
      </c>
      <c r="L9" s="201"/>
      <c r="M9" s="201"/>
      <c r="N9" s="201"/>
      <c r="O9" s="201"/>
      <c r="P9" s="201"/>
      <c r="Q9" s="201"/>
      <c r="R9" s="201"/>
      <c r="S9" s="201"/>
    </row>
    <row r="10" spans="2:19" s="44" customFormat="1" ht="20.399999999999999" x14ac:dyDescent="0.3">
      <c r="B10" s="181" t="s">
        <v>49</v>
      </c>
      <c r="C10" s="182">
        <v>164333277.05000001</v>
      </c>
      <c r="D10" s="183">
        <f t="shared" si="0"/>
        <v>0.12471530608811555</v>
      </c>
      <c r="E10" s="182">
        <v>34999816.699999996</v>
      </c>
      <c r="F10" s="183">
        <f t="shared" si="1"/>
        <v>2.7138443117575753E-2</v>
      </c>
      <c r="G10" s="183">
        <f t="shared" si="4"/>
        <v>3.6952610768958696</v>
      </c>
      <c r="H10" s="184">
        <f t="shared" si="2"/>
        <v>4108331.9262500005</v>
      </c>
      <c r="I10" s="184">
        <f t="shared" si="3"/>
        <v>853654.06585365848</v>
      </c>
      <c r="L10" s="201"/>
      <c r="M10" s="201"/>
      <c r="N10" s="201"/>
      <c r="O10" s="201"/>
      <c r="P10" s="201"/>
      <c r="Q10" s="201"/>
      <c r="R10" s="201"/>
      <c r="S10" s="201"/>
    </row>
    <row r="11" spans="2:19" s="44" customFormat="1" ht="20.399999999999999" x14ac:dyDescent="0.3">
      <c r="B11" s="181" t="s">
        <v>50</v>
      </c>
      <c r="C11" s="182">
        <v>319922896.09000003</v>
      </c>
      <c r="D11" s="183">
        <f t="shared" si="0"/>
        <v>0.24279490208377574</v>
      </c>
      <c r="E11" s="182">
        <v>418947310.14999998</v>
      </c>
      <c r="F11" s="183">
        <f t="shared" si="1"/>
        <v>0.32484677971948184</v>
      </c>
      <c r="G11" s="183">
        <f t="shared" si="4"/>
        <v>-0.23636484030544372</v>
      </c>
      <c r="H11" s="184">
        <f t="shared" si="2"/>
        <v>7998072.4022500012</v>
      </c>
      <c r="I11" s="184">
        <f t="shared" si="3"/>
        <v>10218227.076829268</v>
      </c>
      <c r="L11" s="201"/>
      <c r="M11" s="201"/>
      <c r="N11" s="201"/>
      <c r="O11" s="201"/>
      <c r="P11" s="201"/>
      <c r="Q11" s="201"/>
      <c r="R11" s="201"/>
      <c r="S11" s="201"/>
    </row>
    <row r="12" spans="2:19" s="44" customFormat="1" ht="20.399999999999999" x14ac:dyDescent="0.3">
      <c r="B12" s="181" t="s">
        <v>51</v>
      </c>
      <c r="C12" s="182">
        <v>1000000</v>
      </c>
      <c r="D12" s="183">
        <f t="shared" si="0"/>
        <v>7.5891692983259687E-4</v>
      </c>
      <c r="E12" s="182">
        <v>0</v>
      </c>
      <c r="F12" s="183">
        <f t="shared" si="1"/>
        <v>0</v>
      </c>
      <c r="G12" s="183" t="s">
        <v>39</v>
      </c>
      <c r="H12" s="184">
        <f t="shared" si="2"/>
        <v>25000</v>
      </c>
      <c r="I12" s="184">
        <f t="shared" si="3"/>
        <v>0</v>
      </c>
      <c r="L12" s="201"/>
      <c r="M12" s="201"/>
      <c r="N12" s="201"/>
      <c r="O12" s="201"/>
      <c r="P12" s="201"/>
      <c r="Q12" s="201"/>
      <c r="R12" s="201"/>
      <c r="S12" s="201"/>
    </row>
    <row r="13" spans="2:19" s="44" customFormat="1" ht="20.399999999999999" x14ac:dyDescent="0.3">
      <c r="B13" s="181" t="s">
        <v>52</v>
      </c>
      <c r="C13" s="182">
        <v>266653594.39000002</v>
      </c>
      <c r="D13" s="183">
        <f t="shared" si="0"/>
        <v>0.20236792718328539</v>
      </c>
      <c r="E13" s="182">
        <v>322018349.92000002</v>
      </c>
      <c r="F13" s="183">
        <f t="shared" si="1"/>
        <v>0.24968921257577689</v>
      </c>
      <c r="G13" s="183">
        <f t="shared" si="4"/>
        <v>-0.17193043670882244</v>
      </c>
      <c r="H13" s="184">
        <f t="shared" si="2"/>
        <v>6666339.8597500008</v>
      </c>
      <c r="I13" s="184">
        <f t="shared" si="3"/>
        <v>7854106.0956097562</v>
      </c>
      <c r="L13" s="201"/>
      <c r="M13" s="201"/>
      <c r="N13" s="201"/>
      <c r="O13" s="201"/>
      <c r="P13" s="201"/>
      <c r="Q13" s="201"/>
      <c r="R13" s="201"/>
      <c r="S13" s="201"/>
    </row>
    <row r="14" spans="2:19" s="44" customFormat="1" ht="20.399999999999999" x14ac:dyDescent="0.3">
      <c r="B14" s="181" t="s">
        <v>53</v>
      </c>
      <c r="C14" s="182">
        <v>310528296.01000005</v>
      </c>
      <c r="D14" s="183">
        <f t="shared" si="0"/>
        <v>0.23566518103405706</v>
      </c>
      <c r="E14" s="182">
        <v>363634832.38</v>
      </c>
      <c r="F14" s="183">
        <f t="shared" si="1"/>
        <v>0.28195813991545343</v>
      </c>
      <c r="G14" s="183">
        <f t="shared" si="4"/>
        <v>-0.14604359000048539</v>
      </c>
      <c r="H14" s="184">
        <f t="shared" si="2"/>
        <v>7763207.4002500009</v>
      </c>
      <c r="I14" s="184">
        <f t="shared" si="3"/>
        <v>8869142.2531707324</v>
      </c>
      <c r="L14" s="201"/>
      <c r="M14" s="201"/>
      <c r="N14" s="201"/>
      <c r="O14" s="201"/>
      <c r="P14" s="201"/>
      <c r="Q14" s="201"/>
      <c r="R14" s="201"/>
      <c r="S14" s="201"/>
    </row>
    <row r="15" spans="2:19" s="44" customFormat="1" ht="20.399999999999999" x14ac:dyDescent="0.3">
      <c r="B15" s="181" t="s">
        <v>54</v>
      </c>
      <c r="C15" s="182">
        <v>177428.92</v>
      </c>
      <c r="D15" s="183">
        <f t="shared" si="0"/>
        <v>1.3465381122991344E-4</v>
      </c>
      <c r="E15" s="182">
        <v>508341.17000000004</v>
      </c>
      <c r="F15" s="183">
        <f t="shared" si="1"/>
        <v>3.9416171932028744E-4</v>
      </c>
      <c r="G15" s="183">
        <f t="shared" si="4"/>
        <v>-0.65096488250204088</v>
      </c>
      <c r="H15" s="184">
        <f t="shared" si="2"/>
        <v>4435.723</v>
      </c>
      <c r="I15" s="184">
        <f t="shared" si="3"/>
        <v>12398.56512195122</v>
      </c>
      <c r="L15" s="201"/>
      <c r="M15" s="201"/>
      <c r="N15" s="201"/>
      <c r="O15" s="201"/>
      <c r="P15" s="201"/>
      <c r="Q15" s="201"/>
      <c r="R15" s="201"/>
      <c r="S15" s="201"/>
    </row>
    <row r="16" spans="2:19" s="44" customFormat="1" ht="20.399999999999999" x14ac:dyDescent="0.3">
      <c r="B16" s="181" t="s">
        <v>55</v>
      </c>
      <c r="C16" s="182">
        <v>980877.63000000012</v>
      </c>
      <c r="D16" s="183">
        <f t="shared" si="0"/>
        <v>7.44404639501074E-4</v>
      </c>
      <c r="E16" s="182">
        <v>2230623.8899999997</v>
      </c>
      <c r="F16" s="183">
        <f t="shared" si="1"/>
        <v>1.7295993311722273E-3</v>
      </c>
      <c r="G16" s="183">
        <f t="shared" si="4"/>
        <v>-0.56026758504769703</v>
      </c>
      <c r="H16" s="184">
        <f t="shared" si="2"/>
        <v>24521.940750000002</v>
      </c>
      <c r="I16" s="184">
        <f t="shared" si="3"/>
        <v>54405.46073170731</v>
      </c>
      <c r="L16" s="201"/>
      <c r="M16" s="201"/>
      <c r="N16" s="201"/>
      <c r="O16" s="201"/>
      <c r="P16" s="201"/>
      <c r="Q16" s="201"/>
      <c r="R16" s="201"/>
      <c r="S16" s="201"/>
    </row>
    <row r="17" spans="2:23" s="44" customFormat="1" ht="20.399999999999999" x14ac:dyDescent="0.3">
      <c r="B17" s="181" t="s">
        <v>56</v>
      </c>
      <c r="C17" s="182">
        <v>64392370.44000005</v>
      </c>
      <c r="D17" s="183">
        <f t="shared" si="0"/>
        <v>4.8868460078968105E-2</v>
      </c>
      <c r="E17" s="182">
        <v>60874915.86999996</v>
      </c>
      <c r="F17" s="183">
        <f t="shared" si="1"/>
        <v>4.7201688391276732E-2</v>
      </c>
      <c r="G17" s="183">
        <f t="shared" si="4"/>
        <v>5.7781674434042911E-2</v>
      </c>
      <c r="H17" s="184">
        <f t="shared" si="2"/>
        <v>1609809.2610000013</v>
      </c>
      <c r="I17" s="184">
        <f t="shared" si="3"/>
        <v>1484754.0456097552</v>
      </c>
      <c r="L17" s="201"/>
      <c r="M17" s="201"/>
      <c r="N17" s="201"/>
      <c r="O17" s="201"/>
      <c r="P17" s="201"/>
      <c r="Q17" s="201"/>
      <c r="R17" s="201"/>
      <c r="S17" s="201"/>
    </row>
    <row r="18" spans="2:23" s="44" customFormat="1" ht="20.399999999999999" x14ac:dyDescent="0.3">
      <c r="B18" s="181" t="s">
        <v>294</v>
      </c>
      <c r="C18" s="182">
        <v>0</v>
      </c>
      <c r="D18" s="183">
        <f t="shared" si="0"/>
        <v>0</v>
      </c>
      <c r="E18" s="182">
        <v>0</v>
      </c>
      <c r="F18" s="183">
        <f t="shared" ref="F18" si="5">E18/$E$25</f>
        <v>0</v>
      </c>
      <c r="G18" s="183" t="s">
        <v>39</v>
      </c>
      <c r="H18" s="184">
        <f t="shared" ref="H18" si="6">C18/$M$40</f>
        <v>0</v>
      </c>
      <c r="I18" s="184">
        <f t="shared" si="3"/>
        <v>0</v>
      </c>
      <c r="L18" s="201"/>
      <c r="M18" s="201"/>
      <c r="N18" s="201"/>
      <c r="O18" s="201"/>
      <c r="P18" s="201"/>
      <c r="Q18" s="201"/>
      <c r="R18" s="201"/>
      <c r="S18" s="201"/>
    </row>
    <row r="19" spans="2:23" s="44" customFormat="1" ht="20.399999999999999" x14ac:dyDescent="0.3">
      <c r="B19" s="181" t="s">
        <v>57</v>
      </c>
      <c r="C19" s="182">
        <v>153277162.91000003</v>
      </c>
      <c r="D19" s="183">
        <f t="shared" si="0"/>
        <v>0.11632463388910801</v>
      </c>
      <c r="E19" s="182">
        <v>57987835.669999987</v>
      </c>
      <c r="F19" s="183">
        <f t="shared" si="1"/>
        <v>4.4963080616408628E-2</v>
      </c>
      <c r="G19" s="183">
        <f t="shared" si="4"/>
        <v>1.6432640766638922</v>
      </c>
      <c r="H19" s="184">
        <f t="shared" si="2"/>
        <v>3831929.0727500007</v>
      </c>
      <c r="I19" s="184">
        <f t="shared" si="3"/>
        <v>1414337.4553658534</v>
      </c>
      <c r="L19" s="201"/>
      <c r="M19" s="201"/>
      <c r="N19" s="201"/>
      <c r="O19" s="201"/>
      <c r="P19" s="201"/>
      <c r="Q19" s="201"/>
      <c r="R19" s="201"/>
      <c r="S19" s="201"/>
    </row>
    <row r="20" spans="2:23" s="44" customFormat="1" ht="20.399999999999999" x14ac:dyDescent="0.3">
      <c r="B20" s="181" t="s">
        <v>58</v>
      </c>
      <c r="C20" s="182">
        <v>16643607.23</v>
      </c>
      <c r="D20" s="183">
        <f t="shared" si="0"/>
        <v>1.2631115300331211E-2</v>
      </c>
      <c r="E20" s="182">
        <v>13442930.380000001</v>
      </c>
      <c r="F20" s="183">
        <f t="shared" si="1"/>
        <v>1.0423488916476556E-2</v>
      </c>
      <c r="G20" s="183">
        <f t="shared" si="4"/>
        <v>0.23809368638566136</v>
      </c>
      <c r="H20" s="184">
        <f t="shared" si="2"/>
        <v>416090.18075</v>
      </c>
      <c r="I20" s="184">
        <f t="shared" si="3"/>
        <v>327876.35073170735</v>
      </c>
      <c r="L20" s="201"/>
      <c r="M20" s="201"/>
      <c r="N20" s="201"/>
      <c r="O20" s="201"/>
      <c r="P20" s="201"/>
      <c r="Q20" s="201"/>
      <c r="R20" s="201"/>
      <c r="S20" s="201"/>
    </row>
    <row r="21" spans="2:23" s="44" customFormat="1" ht="20.399999999999999" x14ac:dyDescent="0.3">
      <c r="B21" s="181" t="s">
        <v>59</v>
      </c>
      <c r="C21" s="182">
        <v>4545763.1099999994</v>
      </c>
      <c r="D21" s="183">
        <f t="shared" si="0"/>
        <v>3.4498565831874769E-3</v>
      </c>
      <c r="E21" s="182">
        <v>1101180.1500000004</v>
      </c>
      <c r="F21" s="183">
        <f t="shared" si="1"/>
        <v>8.5384203920640955E-4</v>
      </c>
      <c r="G21" s="183">
        <f t="shared" si="4"/>
        <v>3.1280830479917365</v>
      </c>
      <c r="H21" s="184">
        <f t="shared" si="2"/>
        <v>113644.07774999998</v>
      </c>
      <c r="I21" s="184">
        <f t="shared" si="3"/>
        <v>26858.052439024399</v>
      </c>
      <c r="L21" s="201"/>
      <c r="M21" s="201"/>
      <c r="N21" s="201"/>
      <c r="O21" s="201"/>
      <c r="P21" s="201"/>
      <c r="Q21" s="201"/>
      <c r="R21" s="201"/>
      <c r="S21" s="201"/>
    </row>
    <row r="22" spans="2:23" s="44" customFormat="1" ht="20.399999999999999" x14ac:dyDescent="0.3">
      <c r="B22" s="181" t="s">
        <v>60</v>
      </c>
      <c r="C22" s="182">
        <v>0</v>
      </c>
      <c r="D22" s="183">
        <f t="shared" si="0"/>
        <v>0</v>
      </c>
      <c r="E22" s="182">
        <v>0</v>
      </c>
      <c r="F22" s="183">
        <f t="shared" si="1"/>
        <v>0</v>
      </c>
      <c r="G22" s="183" t="s">
        <v>39</v>
      </c>
      <c r="H22" s="184">
        <f t="shared" si="2"/>
        <v>0</v>
      </c>
      <c r="I22" s="184">
        <f t="shared" si="3"/>
        <v>0</v>
      </c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</row>
    <row r="23" spans="2:23" s="44" customFormat="1" ht="20.399999999999999" x14ac:dyDescent="0.3">
      <c r="B23" s="181" t="s">
        <v>61</v>
      </c>
      <c r="C23" s="182">
        <v>8136897.3799999999</v>
      </c>
      <c r="D23" s="183">
        <f t="shared" si="0"/>
        <v>6.1752291779925009E-3</v>
      </c>
      <c r="E23" s="182">
        <v>2942866.31</v>
      </c>
      <c r="F23" s="183">
        <f t="shared" si="1"/>
        <v>2.2818636634907023E-3</v>
      </c>
      <c r="G23" s="183">
        <f t="shared" si="4"/>
        <v>1.7649565161524448</v>
      </c>
      <c r="H23" s="184">
        <f t="shared" si="2"/>
        <v>203422.4345</v>
      </c>
      <c r="I23" s="184">
        <f t="shared" si="3"/>
        <v>71777.227073170739</v>
      </c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</row>
    <row r="24" spans="2:23" s="44" customFormat="1" ht="20.399999999999999" x14ac:dyDescent="0.3">
      <c r="B24" s="170"/>
      <c r="C24" s="164"/>
      <c r="D24" s="166"/>
      <c r="E24" s="169"/>
      <c r="F24" s="166"/>
      <c r="G24" s="171"/>
      <c r="H24" s="169"/>
      <c r="I24" s="169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</row>
    <row r="25" spans="2:23" s="44" customFormat="1" ht="20.399999999999999" x14ac:dyDescent="0.3">
      <c r="B25" s="185" t="s">
        <v>13</v>
      </c>
      <c r="C25" s="186">
        <f>SUM(C5:C23)</f>
        <v>1317667271.2000003</v>
      </c>
      <c r="D25" s="187">
        <f>SUM(D5:D24)</f>
        <v>0.99999999999999989</v>
      </c>
      <c r="E25" s="186">
        <f>SUM(E5:E24)</f>
        <v>1289676660.8300002</v>
      </c>
      <c r="F25" s="187">
        <f>SUM(F5:F24)</f>
        <v>0.99999999999999989</v>
      </c>
      <c r="G25" s="187">
        <f t="shared" ref="G25" si="7">(C25-E25)/E25</f>
        <v>2.1703587589145128E-2</v>
      </c>
      <c r="H25" s="186">
        <f>C25/BVGInfo!$D$18</f>
        <v>32941681.780000009</v>
      </c>
      <c r="I25" s="186">
        <f>E25/BVGInfo!$C$18</f>
        <v>31455528.312926833</v>
      </c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2:23" ht="5.25" customHeight="1" x14ac:dyDescent="0.3">
      <c r="B26" s="18"/>
      <c r="C26" s="172"/>
      <c r="D26" s="173"/>
      <c r="E26" s="172"/>
      <c r="F26" s="173"/>
      <c r="G26" s="174"/>
      <c r="H26" s="175"/>
      <c r="I26" s="175"/>
      <c r="T26" s="200"/>
      <c r="U26" s="200"/>
      <c r="V26" s="200"/>
      <c r="W26" s="200"/>
    </row>
    <row r="27" spans="2:23" x14ac:dyDescent="0.3">
      <c r="B27" s="176"/>
      <c r="C27" s="177"/>
      <c r="D27" s="178"/>
      <c r="E27" s="179"/>
      <c r="F27" s="178"/>
      <c r="G27" s="178"/>
      <c r="H27" s="148"/>
      <c r="I27" s="148"/>
      <c r="T27" s="200"/>
      <c r="U27" s="200"/>
      <c r="V27" s="200"/>
      <c r="W27" s="200"/>
    </row>
    <row r="28" spans="2:23" x14ac:dyDescent="0.3">
      <c r="C28" s="38"/>
      <c r="E28" s="180"/>
      <c r="F28" s="162"/>
      <c r="H28" s="162"/>
      <c r="I28" s="162"/>
      <c r="T28" s="200"/>
      <c r="U28" s="200"/>
      <c r="V28" s="200"/>
      <c r="W28" s="200"/>
    </row>
    <row r="29" spans="2:23" x14ac:dyDescent="0.3">
      <c r="E29" s="162"/>
      <c r="F29" s="162"/>
      <c r="H29" s="162"/>
      <c r="I29" s="162"/>
      <c r="T29" s="200"/>
      <c r="U29" s="200"/>
      <c r="V29" s="200"/>
      <c r="W29" s="200"/>
    </row>
    <row r="30" spans="2:23" x14ac:dyDescent="0.3">
      <c r="E30" s="162"/>
      <c r="F30" s="162"/>
      <c r="H30" s="162"/>
      <c r="I30" s="162"/>
      <c r="T30" s="200"/>
      <c r="U30" s="200"/>
      <c r="V30" s="200"/>
      <c r="W30" s="200"/>
    </row>
    <row r="31" spans="2:23" x14ac:dyDescent="0.3">
      <c r="E31" s="162"/>
      <c r="F31" s="162"/>
      <c r="H31" s="162"/>
      <c r="I31" s="162"/>
      <c r="L31" s="416"/>
      <c r="M31" s="417">
        <v>2025</v>
      </c>
      <c r="N31" s="416"/>
      <c r="O31" s="418"/>
      <c r="P31" s="417">
        <v>2024</v>
      </c>
      <c r="Q31" s="416"/>
      <c r="T31" s="200"/>
      <c r="U31" s="200"/>
      <c r="V31" s="200"/>
      <c r="W31" s="200"/>
    </row>
    <row r="32" spans="2:23" ht="11.25" customHeight="1" x14ac:dyDescent="0.3">
      <c r="E32" s="162"/>
      <c r="F32" s="162"/>
      <c r="H32" s="162"/>
      <c r="I32" s="162"/>
      <c r="L32" s="416"/>
      <c r="M32" s="416"/>
      <c r="N32" s="416"/>
      <c r="O32" s="418"/>
      <c r="P32" s="417"/>
      <c r="Q32" s="416"/>
      <c r="T32" s="200"/>
      <c r="U32" s="200"/>
      <c r="V32" s="200"/>
      <c r="W32" s="200"/>
    </row>
    <row r="33" spans="5:23" x14ac:dyDescent="0.3">
      <c r="E33" s="162"/>
      <c r="F33" s="162"/>
      <c r="H33" s="162"/>
      <c r="I33" s="162"/>
      <c r="L33" s="418" t="s">
        <v>50</v>
      </c>
      <c r="M33" s="417">
        <v>319922896.09000003</v>
      </c>
      <c r="N33" s="419">
        <f>+M33/$M$39</f>
        <v>0.24279490208377574</v>
      </c>
      <c r="O33" s="418" t="s">
        <v>50</v>
      </c>
      <c r="P33" s="417">
        <v>418947310.14999998</v>
      </c>
      <c r="Q33" s="419">
        <f>+P33/$P$39</f>
        <v>0.32484677971948184</v>
      </c>
      <c r="T33" s="200"/>
      <c r="U33" s="200"/>
      <c r="V33" s="200"/>
      <c r="W33" s="200"/>
    </row>
    <row r="34" spans="5:23" x14ac:dyDescent="0.3">
      <c r="E34" s="162"/>
      <c r="F34" s="162"/>
      <c r="H34" s="162"/>
      <c r="I34" s="162"/>
      <c r="L34" s="418" t="s">
        <v>53</v>
      </c>
      <c r="M34" s="417">
        <v>310528296.01000005</v>
      </c>
      <c r="N34" s="419">
        <f t="shared" ref="N34:N39" si="8">+M34/$M$39</f>
        <v>0.23566518103405706</v>
      </c>
      <c r="O34" s="418" t="s">
        <v>53</v>
      </c>
      <c r="P34" s="417">
        <v>363634832.38</v>
      </c>
      <c r="Q34" s="419">
        <f t="shared" ref="Q34:Q39" si="9">+P34/$P$39</f>
        <v>0.28195813991545343</v>
      </c>
      <c r="T34" s="200"/>
      <c r="U34" s="200"/>
      <c r="V34" s="200"/>
      <c r="W34" s="200"/>
    </row>
    <row r="35" spans="5:23" x14ac:dyDescent="0.3">
      <c r="E35" s="162"/>
      <c r="F35" s="162"/>
      <c r="H35" s="162"/>
      <c r="I35" s="162"/>
      <c r="L35" s="418" t="s">
        <v>52</v>
      </c>
      <c r="M35" s="417">
        <v>266653594.39000002</v>
      </c>
      <c r="N35" s="419">
        <f t="shared" si="8"/>
        <v>0.20236792718328539</v>
      </c>
      <c r="O35" s="418" t="s">
        <v>52</v>
      </c>
      <c r="P35" s="417">
        <v>322018349.92000002</v>
      </c>
      <c r="Q35" s="419">
        <f t="shared" si="9"/>
        <v>0.24968921257577689</v>
      </c>
      <c r="T35" s="200"/>
      <c r="U35" s="200"/>
      <c r="V35" s="200"/>
      <c r="W35" s="200"/>
    </row>
    <row r="36" spans="5:23" x14ac:dyDescent="0.3">
      <c r="E36" s="162"/>
      <c r="F36" s="162"/>
      <c r="H36" s="162"/>
      <c r="I36" s="162"/>
      <c r="L36" s="418" t="s">
        <v>49</v>
      </c>
      <c r="M36" s="417">
        <v>164333277.05000001</v>
      </c>
      <c r="N36" s="419">
        <f t="shared" si="8"/>
        <v>0.12471530608811555</v>
      </c>
      <c r="O36" s="418" t="s">
        <v>56</v>
      </c>
      <c r="P36" s="417">
        <v>60874915.86999996</v>
      </c>
      <c r="Q36" s="419">
        <f t="shared" si="9"/>
        <v>4.7201688391276732E-2</v>
      </c>
      <c r="T36" s="200"/>
      <c r="U36" s="200"/>
      <c r="V36" s="200"/>
      <c r="W36" s="200"/>
    </row>
    <row r="37" spans="5:23" x14ac:dyDescent="0.3">
      <c r="E37" s="162"/>
      <c r="F37" s="162"/>
      <c r="H37" s="162"/>
      <c r="I37" s="162"/>
      <c r="L37" s="418" t="s">
        <v>57</v>
      </c>
      <c r="M37" s="417">
        <v>153277162.91000003</v>
      </c>
      <c r="N37" s="419">
        <f t="shared" si="8"/>
        <v>0.11632463388910801</v>
      </c>
      <c r="O37" s="418" t="s">
        <v>57</v>
      </c>
      <c r="P37" s="417">
        <v>57987835.669999987</v>
      </c>
      <c r="Q37" s="419">
        <f t="shared" si="9"/>
        <v>4.4963080616408628E-2</v>
      </c>
      <c r="T37" s="200"/>
      <c r="U37" s="200"/>
      <c r="V37" s="200"/>
      <c r="W37" s="200"/>
    </row>
    <row r="38" spans="5:23" x14ac:dyDescent="0.3">
      <c r="E38" s="162"/>
      <c r="F38" s="162"/>
      <c r="H38" s="162"/>
      <c r="I38" s="162"/>
      <c r="L38" s="418" t="s">
        <v>62</v>
      </c>
      <c r="M38" s="417">
        <v>102952044.75</v>
      </c>
      <c r="N38" s="419">
        <f t="shared" si="8"/>
        <v>7.8132049721658117E-2</v>
      </c>
      <c r="O38" s="418" t="s">
        <v>62</v>
      </c>
      <c r="P38" s="417">
        <v>66213416.840000153</v>
      </c>
      <c r="Q38" s="419">
        <f t="shared" si="9"/>
        <v>5.1341098781602382E-2</v>
      </c>
      <c r="T38" s="200"/>
      <c r="U38" s="200"/>
      <c r="V38" s="200"/>
      <c r="W38" s="200"/>
    </row>
    <row r="39" spans="5:23" x14ac:dyDescent="0.3">
      <c r="E39" s="162"/>
      <c r="F39" s="162"/>
      <c r="H39" s="162"/>
      <c r="I39" s="162"/>
      <c r="L39" s="418" t="s">
        <v>63</v>
      </c>
      <c r="M39" s="417">
        <f>SUM(M33:M38)</f>
        <v>1317667271.2000003</v>
      </c>
      <c r="N39" s="419">
        <f t="shared" si="8"/>
        <v>1</v>
      </c>
      <c r="O39" s="418" t="s">
        <v>63</v>
      </c>
      <c r="P39" s="417">
        <f>SUM(P33:P38)</f>
        <v>1289676660.8300002</v>
      </c>
      <c r="Q39" s="419">
        <f t="shared" si="9"/>
        <v>1</v>
      </c>
      <c r="T39" s="200"/>
      <c r="U39" s="200"/>
      <c r="V39" s="200"/>
      <c r="W39" s="200"/>
    </row>
    <row r="40" spans="5:23" x14ac:dyDescent="0.3">
      <c r="E40" s="162"/>
      <c r="F40" s="162"/>
      <c r="H40" s="162"/>
      <c r="I40" s="162"/>
      <c r="L40" s="418" t="s">
        <v>64</v>
      </c>
      <c r="M40" s="416">
        <v>40</v>
      </c>
      <c r="N40" s="419"/>
      <c r="O40" s="418" t="s">
        <v>64</v>
      </c>
      <c r="P40" s="416">
        <v>41</v>
      </c>
      <c r="Q40" s="416"/>
      <c r="T40" s="200"/>
      <c r="U40" s="200"/>
      <c r="V40" s="200"/>
      <c r="W40" s="200"/>
    </row>
    <row r="41" spans="5:23" x14ac:dyDescent="0.3">
      <c r="E41" s="162"/>
      <c r="F41" s="162"/>
      <c r="H41" s="162"/>
      <c r="I41" s="162"/>
      <c r="P41" s="420"/>
      <c r="T41" s="200"/>
      <c r="U41" s="200"/>
      <c r="V41" s="200"/>
      <c r="W41" s="200"/>
    </row>
    <row r="42" spans="5:23" x14ac:dyDescent="0.3">
      <c r="E42" s="162"/>
      <c r="F42" s="162"/>
      <c r="H42" s="162"/>
      <c r="I42" s="162"/>
      <c r="L42" s="361"/>
      <c r="M42" s="361"/>
      <c r="N42" s="361"/>
      <c r="Q42" s="361"/>
      <c r="R42" s="361"/>
      <c r="T42" s="200"/>
      <c r="U42" s="200"/>
      <c r="V42" s="200"/>
      <c r="W42" s="200"/>
    </row>
    <row r="43" spans="5:23" x14ac:dyDescent="0.3">
      <c r="E43" s="162"/>
      <c r="F43" s="162"/>
      <c r="H43" s="162"/>
      <c r="I43" s="162"/>
      <c r="L43" s="361"/>
      <c r="M43" s="361"/>
      <c r="N43" s="361"/>
      <c r="Q43" s="361"/>
      <c r="R43" s="361"/>
      <c r="T43" s="200"/>
      <c r="U43" s="200"/>
      <c r="V43" s="200"/>
      <c r="W43" s="200"/>
    </row>
    <row r="44" spans="5:23" x14ac:dyDescent="0.3">
      <c r="E44" s="162"/>
      <c r="F44" s="162"/>
      <c r="H44" s="162"/>
      <c r="I44" s="162"/>
      <c r="L44" s="361"/>
      <c r="M44" s="361"/>
      <c r="N44" s="361"/>
      <c r="Q44" s="361"/>
      <c r="R44" s="361"/>
      <c r="T44" s="200"/>
      <c r="U44" s="200"/>
      <c r="V44" s="200"/>
      <c r="W44" s="200"/>
    </row>
    <row r="45" spans="5:23" x14ac:dyDescent="0.3">
      <c r="E45" s="162"/>
      <c r="F45" s="162"/>
      <c r="H45" s="162"/>
      <c r="I45" s="162"/>
      <c r="L45" s="361"/>
      <c r="M45" s="361"/>
      <c r="N45" s="361"/>
      <c r="Q45" s="361"/>
      <c r="R45" s="361"/>
      <c r="T45" s="200"/>
      <c r="U45" s="200"/>
      <c r="V45" s="200"/>
      <c r="W45" s="200"/>
    </row>
    <row r="46" spans="5:23" x14ac:dyDescent="0.3">
      <c r="E46" s="162"/>
      <c r="F46" s="162"/>
      <c r="H46" s="162"/>
      <c r="I46" s="162"/>
      <c r="L46" s="361"/>
      <c r="M46" s="361"/>
      <c r="N46" s="361"/>
      <c r="Q46" s="361"/>
      <c r="R46" s="361"/>
      <c r="T46" s="200"/>
      <c r="U46" s="200"/>
      <c r="V46" s="200"/>
      <c r="W46" s="200"/>
    </row>
    <row r="47" spans="5:23" x14ac:dyDescent="0.3">
      <c r="E47" s="162"/>
      <c r="F47" s="162"/>
      <c r="H47" s="162"/>
      <c r="I47" s="162"/>
      <c r="L47" s="361"/>
      <c r="M47" s="361"/>
      <c r="N47" s="361"/>
      <c r="Q47" s="361"/>
      <c r="R47" s="361"/>
      <c r="T47" s="200"/>
      <c r="U47" s="200"/>
      <c r="V47" s="200"/>
      <c r="W47" s="200"/>
    </row>
    <row r="48" spans="5:23" x14ac:dyDescent="0.3">
      <c r="E48" s="162"/>
      <c r="F48" s="162"/>
      <c r="H48" s="162"/>
      <c r="I48" s="162"/>
      <c r="L48" s="361"/>
      <c r="M48" s="361"/>
      <c r="N48" s="361"/>
      <c r="Q48" s="361"/>
      <c r="R48" s="361"/>
      <c r="T48" s="200"/>
      <c r="U48" s="200"/>
      <c r="V48" s="200"/>
      <c r="W48" s="200"/>
    </row>
    <row r="49" spans="12:23" x14ac:dyDescent="0.3">
      <c r="L49" s="361"/>
      <c r="M49" s="361"/>
      <c r="Q49" s="361"/>
      <c r="R49" s="361"/>
      <c r="T49" s="200"/>
      <c r="U49" s="200"/>
      <c r="V49" s="200"/>
      <c r="W49" s="200"/>
    </row>
    <row r="50" spans="12:23" x14ac:dyDescent="0.3">
      <c r="L50" s="361"/>
      <c r="M50" s="361"/>
      <c r="Q50" s="361"/>
      <c r="R50" s="361"/>
      <c r="T50" s="200"/>
      <c r="U50" s="200"/>
      <c r="V50" s="200"/>
      <c r="W50" s="200"/>
    </row>
    <row r="51" spans="12:23" x14ac:dyDescent="0.3">
      <c r="L51" s="361"/>
      <c r="M51" s="361"/>
      <c r="Q51" s="361"/>
      <c r="R51" s="361"/>
      <c r="T51" s="200"/>
      <c r="U51" s="200"/>
      <c r="V51" s="200"/>
      <c r="W51" s="200"/>
    </row>
    <row r="52" spans="12:23" x14ac:dyDescent="0.3">
      <c r="L52" s="361"/>
      <c r="M52" s="361"/>
      <c r="Q52" s="361"/>
      <c r="R52" s="361"/>
      <c r="T52" s="200"/>
      <c r="U52" s="200"/>
      <c r="V52" s="200"/>
      <c r="W52" s="200"/>
    </row>
    <row r="53" spans="12:23" x14ac:dyDescent="0.3">
      <c r="L53" s="361"/>
      <c r="M53" s="361"/>
      <c r="Q53" s="361"/>
      <c r="R53" s="361"/>
      <c r="T53" s="200"/>
      <c r="U53" s="200"/>
      <c r="V53" s="200"/>
      <c r="W53" s="200"/>
    </row>
    <row r="54" spans="12:23" x14ac:dyDescent="0.3">
      <c r="L54" s="361"/>
      <c r="M54" s="361"/>
      <c r="Q54" s="361"/>
      <c r="R54" s="361"/>
      <c r="T54" s="200"/>
      <c r="U54" s="200"/>
      <c r="V54" s="200"/>
      <c r="W54" s="200"/>
    </row>
    <row r="55" spans="12:23" x14ac:dyDescent="0.3">
      <c r="L55" s="361"/>
      <c r="M55" s="361"/>
      <c r="Q55" s="361"/>
      <c r="R55" s="361"/>
      <c r="T55" s="200"/>
      <c r="U55" s="200"/>
      <c r="V55" s="200"/>
      <c r="W55" s="200"/>
    </row>
    <row r="56" spans="12:23" x14ac:dyDescent="0.3">
      <c r="L56" s="361"/>
      <c r="M56" s="361"/>
      <c r="Q56" s="361"/>
      <c r="R56" s="361"/>
      <c r="T56" s="200"/>
      <c r="U56" s="200"/>
      <c r="V56" s="200"/>
      <c r="W56" s="200"/>
    </row>
    <row r="57" spans="12:23" x14ac:dyDescent="0.3">
      <c r="L57" s="361"/>
      <c r="M57" s="361"/>
      <c r="Q57" s="361"/>
      <c r="R57" s="361"/>
      <c r="T57" s="200"/>
      <c r="U57" s="200"/>
      <c r="V57" s="200"/>
      <c r="W57" s="200"/>
    </row>
    <row r="58" spans="12:23" x14ac:dyDescent="0.3">
      <c r="L58" s="361"/>
      <c r="M58" s="361"/>
      <c r="Q58" s="361"/>
      <c r="R58" s="361"/>
      <c r="T58" s="200"/>
      <c r="U58" s="200"/>
      <c r="V58" s="200"/>
      <c r="W58" s="200"/>
    </row>
    <row r="59" spans="12:23" x14ac:dyDescent="0.3">
      <c r="L59" s="361"/>
      <c r="M59" s="361"/>
      <c r="Q59" s="361"/>
      <c r="R59" s="361"/>
      <c r="T59" s="200"/>
      <c r="U59" s="200"/>
      <c r="V59" s="200"/>
      <c r="W59" s="200"/>
    </row>
    <row r="60" spans="12:23" x14ac:dyDescent="0.3">
      <c r="L60" s="361"/>
      <c r="M60" s="361"/>
      <c r="Q60" s="361"/>
      <c r="R60" s="361"/>
      <c r="T60" s="200"/>
      <c r="U60" s="200"/>
      <c r="V60" s="200"/>
      <c r="W60" s="200"/>
    </row>
    <row r="61" spans="12:23" x14ac:dyDescent="0.3">
      <c r="L61" s="361"/>
      <c r="M61" s="361"/>
      <c r="Q61" s="361"/>
      <c r="R61" s="361"/>
      <c r="T61" s="200"/>
      <c r="U61" s="200"/>
      <c r="V61" s="200"/>
      <c r="W61" s="200"/>
    </row>
    <row r="62" spans="12:23" x14ac:dyDescent="0.3">
      <c r="L62" s="361"/>
      <c r="M62" s="361"/>
      <c r="Q62" s="361"/>
      <c r="R62" s="361"/>
      <c r="T62" s="200"/>
      <c r="U62" s="200"/>
      <c r="V62" s="200"/>
      <c r="W62" s="200"/>
    </row>
    <row r="63" spans="12:23" x14ac:dyDescent="0.3">
      <c r="L63" s="361"/>
      <c r="M63" s="361"/>
      <c r="Q63" s="361"/>
      <c r="R63" s="361"/>
      <c r="T63" s="200"/>
      <c r="U63" s="200"/>
      <c r="V63" s="200"/>
      <c r="W63" s="200"/>
    </row>
    <row r="64" spans="12:23" x14ac:dyDescent="0.3">
      <c r="L64" s="361"/>
      <c r="M64" s="361"/>
      <c r="Q64" s="361"/>
      <c r="R64" s="361"/>
      <c r="T64" s="200"/>
      <c r="U64" s="200"/>
      <c r="V64" s="200"/>
      <c r="W64" s="200"/>
    </row>
    <row r="65" spans="12:23" x14ac:dyDescent="0.3">
      <c r="L65" s="361"/>
      <c r="M65" s="361"/>
      <c r="Q65" s="361"/>
      <c r="R65" s="361"/>
      <c r="T65" s="200"/>
      <c r="U65" s="200"/>
      <c r="V65" s="200"/>
      <c r="W65" s="200"/>
    </row>
    <row r="66" spans="12:23" x14ac:dyDescent="0.3">
      <c r="L66" s="361"/>
      <c r="M66" s="361"/>
      <c r="P66" s="361"/>
      <c r="Q66" s="361"/>
      <c r="R66" s="361"/>
      <c r="T66" s="200"/>
      <c r="U66" s="200"/>
      <c r="V66" s="200"/>
      <c r="W66" s="200"/>
    </row>
    <row r="67" spans="12:23" x14ac:dyDescent="0.3">
      <c r="L67" s="361"/>
      <c r="M67" s="361"/>
      <c r="P67" s="361"/>
      <c r="Q67" s="361"/>
      <c r="R67" s="361"/>
      <c r="T67" s="200"/>
      <c r="U67" s="200"/>
      <c r="V67" s="200"/>
      <c r="W67" s="200"/>
    </row>
    <row r="68" spans="12:23" x14ac:dyDescent="0.3">
      <c r="L68" s="361"/>
      <c r="M68" s="361"/>
      <c r="T68" s="200"/>
      <c r="U68" s="200"/>
      <c r="V68" s="200"/>
      <c r="W68" s="200"/>
    </row>
    <row r="69" spans="12:23" x14ac:dyDescent="0.3">
      <c r="T69" s="200"/>
      <c r="U69" s="200"/>
      <c r="V69" s="200"/>
      <c r="W69" s="200"/>
    </row>
  </sheetData>
  <sortState xmlns:xlrd2="http://schemas.microsoft.com/office/spreadsheetml/2017/richdata2" ref="L45:M63">
    <sortCondition descending="1" ref="M45:M63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/>
  </sheetViews>
  <sheetFormatPr baseColWidth="10" defaultColWidth="11.5546875" defaultRowHeight="13.2" x14ac:dyDescent="0.25"/>
  <cols>
    <col min="1" max="1" width="3.109375" style="1" customWidth="1"/>
    <col min="2" max="2" width="27.2187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94" customWidth="1"/>
    <col min="11" max="11" width="24.88671875" style="294" customWidth="1"/>
    <col min="12" max="12" width="21" style="294" bestFit="1" customWidth="1"/>
    <col min="13" max="13" width="6.44140625" style="294" bestFit="1" customWidth="1"/>
    <col min="14" max="16" width="11.5546875" style="294"/>
    <col min="17" max="20" width="11.5546875" style="203"/>
    <col min="21" max="16384" width="11.5546875" style="1"/>
  </cols>
  <sheetData>
    <row r="1" spans="1:20" ht="75" customHeight="1" x14ac:dyDescent="0.25">
      <c r="B1" s="456" t="s">
        <v>439</v>
      </c>
      <c r="C1" s="457"/>
      <c r="D1" s="457"/>
      <c r="E1" s="457"/>
      <c r="F1" s="458"/>
      <c r="G1" s="104"/>
      <c r="I1" s="115"/>
    </row>
    <row r="2" spans="1:20" ht="15.75" customHeight="1" x14ac:dyDescent="0.25">
      <c r="A2" s="106"/>
      <c r="B2" s="105"/>
      <c r="G2" s="1"/>
      <c r="H2" s="1"/>
      <c r="I2" s="106"/>
    </row>
    <row r="3" spans="1:20" ht="9.75" customHeight="1" x14ac:dyDescent="0.3">
      <c r="B3" s="110"/>
      <c r="C3" s="107"/>
      <c r="D3" s="108"/>
      <c r="E3" s="109"/>
      <c r="F3" s="109"/>
      <c r="I3" s="115"/>
    </row>
    <row r="4" spans="1:20" s="46" customFormat="1" ht="35.25" customHeight="1" x14ac:dyDescent="0.9">
      <c r="B4" s="111"/>
      <c r="C4" s="134"/>
      <c r="D4" s="133" t="s">
        <v>10</v>
      </c>
      <c r="E4" s="132" t="s">
        <v>65</v>
      </c>
      <c r="F4" s="132" t="s">
        <v>66</v>
      </c>
      <c r="G4" s="306" t="s">
        <v>67</v>
      </c>
      <c r="H4" s="45"/>
      <c r="I4" s="116"/>
      <c r="J4" s="365"/>
      <c r="K4" s="365"/>
      <c r="L4" s="365"/>
      <c r="M4" s="365"/>
      <c r="N4" s="365"/>
      <c r="O4" s="365"/>
      <c r="P4" s="365"/>
      <c r="Q4" s="364"/>
      <c r="R4" s="364"/>
      <c r="S4" s="364"/>
      <c r="T4" s="364"/>
    </row>
    <row r="5" spans="1:20" s="46" customFormat="1" ht="17.399999999999999" customHeight="1" x14ac:dyDescent="0.9">
      <c r="B5" s="111"/>
      <c r="C5" s="122" t="s">
        <v>68</v>
      </c>
      <c r="D5" s="147">
        <f>1768857.33+'Total Mensual'!C14</f>
        <v>3016842.62</v>
      </c>
      <c r="E5" s="147">
        <f>6168710.76+'Total Mensual'!D14</f>
        <v>20318091.530000001</v>
      </c>
      <c r="F5" s="147">
        <f>SUM(D5:E5)</f>
        <v>23334934.150000002</v>
      </c>
      <c r="G5" s="123">
        <f>D5/F5</f>
        <v>0.1292843854029046</v>
      </c>
      <c r="H5" s="117"/>
      <c r="I5" s="118"/>
      <c r="J5" s="365"/>
      <c r="K5" s="365"/>
      <c r="L5" s="365"/>
      <c r="M5" s="365"/>
      <c r="N5" s="365"/>
      <c r="O5" s="365"/>
      <c r="P5" s="365"/>
      <c r="Q5" s="364"/>
      <c r="R5" s="364"/>
      <c r="S5" s="364"/>
      <c r="T5" s="364"/>
    </row>
    <row r="6" spans="1:20" s="46" customFormat="1" ht="17.399999999999999" customHeight="1" x14ac:dyDescent="0.9">
      <c r="B6" s="111"/>
      <c r="C6" s="122" t="s">
        <v>12</v>
      </c>
      <c r="D6" s="147">
        <f>600852543.900001+'Total Mensual'!C15</f>
        <v>1314650428.5800009</v>
      </c>
      <c r="E6" s="147">
        <f>826270672.95+'Total Mensual'!D15</f>
        <v>1463314600.6099987</v>
      </c>
      <c r="F6" s="147">
        <f>SUM(D6:E6)</f>
        <v>2777965029.1899996</v>
      </c>
      <c r="G6" s="123">
        <f t="shared" ref="G6:G7" si="0">D6/F6</f>
        <v>0.47324225278794357</v>
      </c>
      <c r="H6" s="117"/>
      <c r="I6" s="118"/>
      <c r="J6" s="365"/>
      <c r="K6" s="366"/>
      <c r="L6" s="366"/>
      <c r="M6" s="365"/>
      <c r="N6" s="365"/>
      <c r="O6" s="365"/>
      <c r="P6" s="365"/>
      <c r="Q6" s="364"/>
      <c r="R6" s="364"/>
      <c r="S6" s="364"/>
      <c r="T6" s="364"/>
    </row>
    <row r="7" spans="1:20" s="46" customFormat="1" ht="17.399999999999999" customHeight="1" x14ac:dyDescent="0.9">
      <c r="B7" s="111"/>
      <c r="C7" s="122" t="s">
        <v>13</v>
      </c>
      <c r="D7" s="147">
        <f>SUM(D5:D6)</f>
        <v>1317667271.2000008</v>
      </c>
      <c r="E7" s="147">
        <f>SUM(E5:E6)</f>
        <v>1483632692.1399987</v>
      </c>
      <c r="F7" s="147">
        <f>SUM(F5:F6)</f>
        <v>2801299963.3399997</v>
      </c>
      <c r="G7" s="123">
        <f t="shared" si="0"/>
        <v>0.47037707080427815</v>
      </c>
      <c r="H7" s="45"/>
      <c r="I7" s="118"/>
      <c r="J7" s="365"/>
      <c r="K7" s="366"/>
      <c r="L7" s="367" t="s">
        <v>69</v>
      </c>
      <c r="M7" s="365"/>
      <c r="N7" s="365"/>
      <c r="O7" s="365"/>
      <c r="P7" s="365"/>
      <c r="Q7" s="364"/>
      <c r="R7" s="364"/>
      <c r="S7" s="364"/>
      <c r="T7" s="364"/>
    </row>
    <row r="8" spans="1:20" ht="19.8" customHeight="1" x14ac:dyDescent="0.55000000000000004">
      <c r="B8" s="112"/>
      <c r="C8" s="113"/>
      <c r="D8" s="307"/>
      <c r="E8" s="307"/>
      <c r="F8" s="114"/>
      <c r="G8" s="121"/>
      <c r="H8" s="119"/>
      <c r="I8" s="120"/>
      <c r="K8" s="368" t="s">
        <v>70</v>
      </c>
      <c r="L8" s="369">
        <f>+D5</f>
        <v>3016842.62</v>
      </c>
      <c r="M8" s="370">
        <f>+L8/L10</f>
        <v>0.1292843854029046</v>
      </c>
    </row>
    <row r="9" spans="1:20" ht="7.8" customHeight="1" x14ac:dyDescent="0.25">
      <c r="B9" s="124"/>
      <c r="D9" s="2"/>
      <c r="I9" s="125"/>
      <c r="K9" s="295" t="s">
        <v>71</v>
      </c>
      <c r="L9" s="296">
        <f>+E5</f>
        <v>20318091.530000001</v>
      </c>
      <c r="M9" s="297">
        <f>+L9/L10</f>
        <v>0.87071561459709534</v>
      </c>
    </row>
    <row r="10" spans="1:20" x14ac:dyDescent="0.25">
      <c r="B10" s="105"/>
      <c r="I10" s="115"/>
      <c r="K10" s="298"/>
      <c r="L10" s="299">
        <f>+F5</f>
        <v>23334934.150000002</v>
      </c>
      <c r="M10" s="297">
        <v>0.99999999999999989</v>
      </c>
    </row>
    <row r="11" spans="1:20" ht="12" customHeight="1" x14ac:dyDescent="0.25">
      <c r="B11" s="105"/>
      <c r="I11" s="115"/>
      <c r="K11" s="298"/>
      <c r="L11" s="298"/>
      <c r="M11" s="300"/>
    </row>
    <row r="12" spans="1:20" ht="12" customHeight="1" x14ac:dyDescent="0.25">
      <c r="B12" s="105"/>
      <c r="I12" s="115"/>
      <c r="K12" s="298"/>
      <c r="L12" s="301" t="s">
        <v>72</v>
      </c>
    </row>
    <row r="13" spans="1:20" ht="12" customHeight="1" x14ac:dyDescent="0.25">
      <c r="B13" s="105"/>
      <c r="I13" s="115"/>
      <c r="K13" s="295" t="s">
        <v>70</v>
      </c>
      <c r="L13" s="302">
        <f>+D6</f>
        <v>1314650428.5800009</v>
      </c>
      <c r="M13" s="297">
        <f>+L13/L15</f>
        <v>0.47324225278794357</v>
      </c>
    </row>
    <row r="14" spans="1:20" ht="12" customHeight="1" x14ac:dyDescent="0.25">
      <c r="B14" s="105"/>
      <c r="I14" s="115"/>
      <c r="K14" s="295" t="s">
        <v>71</v>
      </c>
      <c r="L14" s="302">
        <f>+E6</f>
        <v>1463314600.6099987</v>
      </c>
      <c r="M14" s="297">
        <f>+L14/L15</f>
        <v>0.52675774721205637</v>
      </c>
    </row>
    <row r="15" spans="1:20" ht="12" customHeight="1" x14ac:dyDescent="0.25">
      <c r="B15" s="105"/>
      <c r="I15" s="115"/>
      <c r="K15" s="298"/>
      <c r="L15" s="303">
        <f>+F6</f>
        <v>2777965029.1899996</v>
      </c>
      <c r="M15" s="297">
        <v>1</v>
      </c>
    </row>
    <row r="16" spans="1:20" ht="12" customHeight="1" x14ac:dyDescent="0.25">
      <c r="B16" s="105"/>
      <c r="I16" s="115"/>
      <c r="J16" s="371"/>
      <c r="K16" s="298"/>
      <c r="L16" s="298"/>
    </row>
    <row r="17" spans="2:20" ht="12" customHeight="1" x14ac:dyDescent="0.25">
      <c r="B17" s="105"/>
      <c r="I17" s="115"/>
      <c r="K17" s="298"/>
      <c r="L17" s="301" t="s">
        <v>13</v>
      </c>
    </row>
    <row r="18" spans="2:20" ht="12" customHeight="1" x14ac:dyDescent="0.25">
      <c r="B18" s="105"/>
      <c r="I18" s="115"/>
      <c r="K18" s="295" t="s">
        <v>70</v>
      </c>
      <c r="L18" s="299">
        <f>+D7</f>
        <v>1317667271.2000008</v>
      </c>
      <c r="M18" s="297">
        <f>+L18/L20</f>
        <v>0.47037707080427815</v>
      </c>
    </row>
    <row r="19" spans="2:20" ht="12" customHeight="1" x14ac:dyDescent="0.25">
      <c r="B19" s="105"/>
      <c r="I19" s="115"/>
      <c r="K19" s="295" t="s">
        <v>71</v>
      </c>
      <c r="L19" s="299">
        <f>+E7</f>
        <v>1483632692.1399987</v>
      </c>
      <c r="M19" s="297">
        <f>+L19/L20</f>
        <v>0.52962292919572174</v>
      </c>
    </row>
    <row r="20" spans="2:20" ht="12" customHeight="1" x14ac:dyDescent="0.25">
      <c r="B20" s="105"/>
      <c r="I20" s="115"/>
      <c r="K20" s="298"/>
      <c r="L20" s="299">
        <f>+F7</f>
        <v>2801299963.3399997</v>
      </c>
      <c r="M20" s="297">
        <v>1</v>
      </c>
    </row>
    <row r="21" spans="2:20" ht="12" customHeight="1" x14ac:dyDescent="0.25">
      <c r="B21" s="105"/>
      <c r="I21" s="115"/>
      <c r="K21" s="298"/>
      <c r="L21" s="298"/>
    </row>
    <row r="22" spans="2:20" ht="12" customHeight="1" x14ac:dyDescent="0.25">
      <c r="B22" s="105"/>
      <c r="I22" s="115"/>
      <c r="K22" s="298"/>
      <c r="L22" s="298"/>
    </row>
    <row r="23" spans="2:20" ht="12" customHeight="1" x14ac:dyDescent="0.25">
      <c r="B23" s="105"/>
      <c r="I23" s="115"/>
      <c r="K23" s="298"/>
      <c r="L23" s="298"/>
    </row>
    <row r="24" spans="2:20" ht="34.5" customHeight="1" x14ac:dyDescent="0.25">
      <c r="B24" s="105"/>
      <c r="I24" s="115"/>
      <c r="K24" s="298"/>
      <c r="L24" s="298"/>
    </row>
    <row r="25" spans="2:20" ht="12" customHeight="1" x14ac:dyDescent="0.25">
      <c r="B25" s="105"/>
      <c r="I25" s="115"/>
      <c r="K25" s="298"/>
      <c r="L25" s="298"/>
    </row>
    <row r="26" spans="2:20" ht="12" customHeight="1" x14ac:dyDescent="0.25">
      <c r="B26" s="105"/>
      <c r="I26" s="115"/>
      <c r="K26" s="298"/>
      <c r="L26" s="298"/>
    </row>
    <row r="27" spans="2:20" ht="9.75" customHeight="1" x14ac:dyDescent="0.25">
      <c r="B27" s="105"/>
      <c r="I27" s="115"/>
      <c r="K27" s="298"/>
      <c r="L27" s="298"/>
    </row>
    <row r="28" spans="2:20" ht="16.5" customHeight="1" x14ac:dyDescent="0.25">
      <c r="B28" s="126"/>
      <c r="C28" s="127"/>
      <c r="D28" s="127"/>
      <c r="E28" s="127"/>
      <c r="F28" s="127"/>
      <c r="G28" s="119"/>
      <c r="H28" s="119"/>
      <c r="I28" s="120"/>
      <c r="K28" s="298"/>
      <c r="L28" s="298"/>
    </row>
    <row r="29" spans="2:20" ht="16.5" customHeight="1" x14ac:dyDescent="0.25">
      <c r="B29" s="124"/>
      <c r="I29" s="125"/>
      <c r="K29" s="298"/>
      <c r="L29" s="298"/>
    </row>
    <row r="30" spans="2:20" ht="21.75" customHeight="1" x14ac:dyDescent="0.25">
      <c r="B30" s="105"/>
      <c r="C30" s="455" t="s">
        <v>73</v>
      </c>
      <c r="D30" s="455"/>
      <c r="E30" s="455"/>
      <c r="F30" s="455"/>
      <c r="G30" s="455"/>
      <c r="I30" s="115"/>
      <c r="K30" s="298"/>
      <c r="L30" s="298"/>
    </row>
    <row r="31" spans="2:20" s="3" customFormat="1" ht="19.2" customHeight="1" x14ac:dyDescent="0.45">
      <c r="B31" s="128"/>
      <c r="C31" s="135"/>
      <c r="D31" s="136"/>
      <c r="E31" s="145"/>
      <c r="F31" s="136"/>
      <c r="G31" s="136"/>
      <c r="H31" s="42"/>
      <c r="I31" s="129"/>
      <c r="J31" s="294"/>
      <c r="K31" s="298"/>
      <c r="L31" s="298"/>
      <c r="M31" s="294"/>
      <c r="N31" s="294"/>
      <c r="O31" s="294"/>
      <c r="P31" s="294"/>
      <c r="Q31" s="203"/>
      <c r="R31" s="203"/>
      <c r="S31" s="203"/>
      <c r="T31" s="203"/>
    </row>
    <row r="32" spans="2:20" ht="36" customHeight="1" x14ac:dyDescent="0.35">
      <c r="B32" s="105"/>
      <c r="C32" s="137"/>
      <c r="D32" s="144" t="s">
        <v>10</v>
      </c>
      <c r="E32" s="143" t="s">
        <v>65</v>
      </c>
      <c r="F32" s="143" t="s">
        <v>74</v>
      </c>
      <c r="G32" s="362" t="s">
        <v>75</v>
      </c>
      <c r="I32" s="115"/>
      <c r="K32" s="298" t="s">
        <v>69</v>
      </c>
      <c r="L32" s="298"/>
    </row>
    <row r="33" spans="2:20" s="3" customFormat="1" ht="19.2" customHeight="1" x14ac:dyDescent="0.25">
      <c r="B33" s="128"/>
      <c r="C33" s="141" t="s">
        <v>68</v>
      </c>
      <c r="D33" s="146">
        <f>+D5</f>
        <v>3016842.62</v>
      </c>
      <c r="E33" s="146">
        <f>+E5</f>
        <v>20318091.530000001</v>
      </c>
      <c r="F33" s="146">
        <f>SUM(D33:E33)</f>
        <v>23334934.150000002</v>
      </c>
      <c r="G33" s="142">
        <f>D33/F33</f>
        <v>0.1292843854029046</v>
      </c>
      <c r="H33" s="43"/>
      <c r="I33" s="129"/>
      <c r="J33" s="294"/>
      <c r="K33" s="295" t="s">
        <v>190</v>
      </c>
      <c r="L33" s="299">
        <f>+D33</f>
        <v>3016842.62</v>
      </c>
      <c r="M33" s="372">
        <f>+L33/L35</f>
        <v>0.1292843854029046</v>
      </c>
      <c r="N33" s="294"/>
      <c r="O33" s="294"/>
      <c r="P33" s="294"/>
      <c r="Q33" s="203"/>
      <c r="R33" s="203"/>
      <c r="S33" s="203"/>
      <c r="T33" s="203"/>
    </row>
    <row r="34" spans="2:20" s="3" customFormat="1" ht="19.2" customHeight="1" x14ac:dyDescent="0.25">
      <c r="B34" s="128"/>
      <c r="C34" s="141" t="s">
        <v>12</v>
      </c>
      <c r="D34" s="146">
        <f>D35-D33</f>
        <v>690004038.325315</v>
      </c>
      <c r="E34" s="146">
        <f>E35-E33</f>
        <v>729555562.16517818</v>
      </c>
      <c r="F34" s="146">
        <f>SUM(D34:E34)</f>
        <v>1419559600.4904933</v>
      </c>
      <c r="G34" s="142">
        <f t="shared" ref="G34:G35" si="1">D34/F34</f>
        <v>0.4860690865581842</v>
      </c>
      <c r="H34" s="43"/>
      <c r="I34" s="129"/>
      <c r="J34" s="294"/>
      <c r="K34" s="295" t="s">
        <v>71</v>
      </c>
      <c r="L34" s="299">
        <f>+E33</f>
        <v>20318091.530000001</v>
      </c>
      <c r="M34" s="297">
        <f>+L34/L35</f>
        <v>0.87071561459709534</v>
      </c>
      <c r="N34" s="294"/>
      <c r="O34" s="294"/>
      <c r="P34" s="294"/>
      <c r="Q34" s="203"/>
      <c r="R34" s="203"/>
      <c r="S34" s="203"/>
      <c r="T34" s="203"/>
    </row>
    <row r="35" spans="2:20" s="3" customFormat="1" ht="19.2" customHeight="1" x14ac:dyDescent="0.25">
      <c r="B35" s="128"/>
      <c r="C35" s="141" t="s">
        <v>13</v>
      </c>
      <c r="D35" s="146">
        <f>321546506.561041+'Total Mensual'!C44</f>
        <v>693020880.945315</v>
      </c>
      <c r="E35" s="146">
        <f>423787423.06411+'Total Mensual'!D44</f>
        <v>749873653.69517815</v>
      </c>
      <c r="F35" s="146">
        <f>SUM(F33:F34)</f>
        <v>1442894534.6404934</v>
      </c>
      <c r="G35" s="142">
        <f t="shared" si="1"/>
        <v>0.48029905464849909</v>
      </c>
      <c r="H35" s="42"/>
      <c r="I35" s="129"/>
      <c r="J35" s="294"/>
      <c r="K35" s="373"/>
      <c r="L35" s="299">
        <f>SUM(L33:L34)</f>
        <v>23334934.150000002</v>
      </c>
      <c r="M35" s="297">
        <v>1</v>
      </c>
      <c r="N35" s="294"/>
      <c r="O35" s="294"/>
      <c r="P35" s="294"/>
      <c r="Q35" s="203"/>
      <c r="R35" s="203"/>
      <c r="S35" s="203"/>
      <c r="T35" s="203"/>
    </row>
    <row r="36" spans="2:20" ht="19.2" customHeight="1" x14ac:dyDescent="0.4">
      <c r="B36" s="105"/>
      <c r="D36" s="307"/>
      <c r="E36" s="307"/>
      <c r="I36" s="115"/>
      <c r="K36" s="374"/>
      <c r="L36" s="374"/>
      <c r="M36" s="300"/>
    </row>
    <row r="37" spans="2:20" ht="9.75" customHeight="1" x14ac:dyDescent="0.4">
      <c r="B37" s="105"/>
      <c r="C37" s="138"/>
      <c r="D37" s="139"/>
      <c r="E37" s="139"/>
      <c r="F37" s="140"/>
      <c r="G37" s="140"/>
      <c r="I37" s="115"/>
      <c r="K37" s="298"/>
      <c r="L37" s="298"/>
    </row>
    <row r="38" spans="2:20" ht="12.6" customHeight="1" x14ac:dyDescent="0.25">
      <c r="B38" s="126"/>
      <c r="C38" s="127"/>
      <c r="D38" s="127"/>
      <c r="E38" s="127"/>
      <c r="F38" s="127"/>
      <c r="G38" s="121"/>
      <c r="H38" s="119"/>
      <c r="I38" s="120"/>
      <c r="K38" s="298" t="s">
        <v>72</v>
      </c>
      <c r="L38" s="298"/>
    </row>
    <row r="39" spans="2:20" x14ac:dyDescent="0.25">
      <c r="B39" s="124"/>
      <c r="H39" s="130"/>
      <c r="I39" s="125"/>
      <c r="K39" s="295" t="s">
        <v>70</v>
      </c>
      <c r="L39" s="299">
        <f>+D34</f>
        <v>690004038.325315</v>
      </c>
      <c r="M39" s="297">
        <f>+L39/L41</f>
        <v>0.4860690865581842</v>
      </c>
    </row>
    <row r="40" spans="2:20" ht="12" customHeight="1" x14ac:dyDescent="0.25">
      <c r="B40" s="105"/>
      <c r="I40" s="115"/>
      <c r="K40" s="295" t="s">
        <v>71</v>
      </c>
      <c r="L40" s="299">
        <f>+E34</f>
        <v>729555562.16517818</v>
      </c>
      <c r="M40" s="297">
        <f>+L40/L41</f>
        <v>0.51393091344181574</v>
      </c>
    </row>
    <row r="41" spans="2:20" ht="12" customHeight="1" x14ac:dyDescent="0.25">
      <c r="B41" s="105"/>
      <c r="I41" s="115"/>
      <c r="K41" s="298"/>
      <c r="L41" s="299">
        <f>SUM(L39:L40)</f>
        <v>1419559600.4904933</v>
      </c>
      <c r="M41" s="297">
        <v>1</v>
      </c>
    </row>
    <row r="42" spans="2:20" ht="12" customHeight="1" x14ac:dyDescent="0.25">
      <c r="B42" s="105"/>
      <c r="I42" s="115"/>
      <c r="K42" s="298"/>
      <c r="L42" s="298"/>
    </row>
    <row r="43" spans="2:20" ht="12" customHeight="1" x14ac:dyDescent="0.25">
      <c r="B43" s="105"/>
      <c r="I43" s="115"/>
      <c r="K43" s="298" t="s">
        <v>13</v>
      </c>
      <c r="L43" s="298"/>
    </row>
    <row r="44" spans="2:20" ht="12" customHeight="1" x14ac:dyDescent="0.25">
      <c r="B44" s="105"/>
      <c r="I44" s="115"/>
      <c r="K44" s="295" t="s">
        <v>70</v>
      </c>
      <c r="L44" s="299">
        <f>+D35</f>
        <v>693020880.945315</v>
      </c>
      <c r="M44" s="297">
        <f>+L44/L46</f>
        <v>0.48029905464849915</v>
      </c>
    </row>
    <row r="45" spans="2:20" ht="12" customHeight="1" x14ac:dyDescent="0.25">
      <c r="B45" s="105"/>
      <c r="I45" s="115"/>
      <c r="J45" s="371"/>
      <c r="K45" s="295" t="s">
        <v>71</v>
      </c>
      <c r="L45" s="299">
        <f>+E35</f>
        <v>749873653.69517815</v>
      </c>
      <c r="M45" s="297">
        <f>+L45/L46</f>
        <v>0.5197009453515008</v>
      </c>
    </row>
    <row r="46" spans="2:20" ht="12" customHeight="1" x14ac:dyDescent="0.25">
      <c r="B46" s="105"/>
      <c r="I46" s="115"/>
      <c r="K46" s="298"/>
      <c r="L46" s="299">
        <f>SUM(L44:L45)</f>
        <v>1442894534.6404932</v>
      </c>
      <c r="M46" s="297">
        <v>1</v>
      </c>
    </row>
    <row r="47" spans="2:20" ht="12" customHeight="1" x14ac:dyDescent="0.25">
      <c r="B47" s="105"/>
      <c r="I47" s="115"/>
      <c r="K47" s="298"/>
      <c r="L47" s="298"/>
    </row>
    <row r="48" spans="2:20" ht="12" customHeight="1" x14ac:dyDescent="0.25">
      <c r="B48" s="105"/>
      <c r="I48" s="115"/>
      <c r="K48" s="298"/>
      <c r="L48" s="298"/>
    </row>
    <row r="49" spans="2:20" ht="12" customHeight="1" x14ac:dyDescent="0.25">
      <c r="B49" s="105"/>
      <c r="I49" s="115"/>
      <c r="K49" s="298"/>
      <c r="L49" s="298"/>
    </row>
    <row r="50" spans="2:20" ht="12" customHeight="1" x14ac:dyDescent="0.25">
      <c r="B50" s="105"/>
      <c r="I50" s="115"/>
    </row>
    <row r="51" spans="2:20" ht="12" customHeight="1" x14ac:dyDescent="0.25">
      <c r="B51" s="105"/>
      <c r="I51" s="115"/>
    </row>
    <row r="52" spans="2:20" ht="12" customHeight="1" x14ac:dyDescent="0.25">
      <c r="B52" s="105"/>
      <c r="I52" s="115"/>
    </row>
    <row r="53" spans="2:20" ht="12" customHeight="1" x14ac:dyDescent="0.25">
      <c r="B53" s="105"/>
      <c r="I53" s="115"/>
    </row>
    <row r="54" spans="2:20" ht="12" customHeight="1" x14ac:dyDescent="0.25">
      <c r="B54" s="105"/>
      <c r="I54" s="115"/>
    </row>
    <row r="55" spans="2:20" ht="9.75" customHeight="1" x14ac:dyDescent="0.25">
      <c r="B55" s="105"/>
      <c r="I55" s="115"/>
    </row>
    <row r="56" spans="2:20" ht="9.75" customHeight="1" x14ac:dyDescent="0.25">
      <c r="B56" s="105"/>
      <c r="I56" s="115"/>
    </row>
    <row r="57" spans="2:20" ht="9.75" customHeight="1" x14ac:dyDescent="0.25">
      <c r="B57" s="105"/>
      <c r="I57" s="115"/>
    </row>
    <row r="58" spans="2:20" ht="9.75" customHeight="1" x14ac:dyDescent="0.25">
      <c r="B58" s="105"/>
      <c r="I58" s="115"/>
    </row>
    <row r="59" spans="2:20" s="3" customFormat="1" ht="13.8" x14ac:dyDescent="0.25">
      <c r="B59" s="128"/>
      <c r="G59" s="42"/>
      <c r="H59" s="42"/>
      <c r="I59" s="131"/>
      <c r="J59" s="294"/>
      <c r="K59" s="294"/>
      <c r="L59" s="294"/>
      <c r="M59" s="294"/>
      <c r="N59" s="294"/>
      <c r="O59" s="294"/>
      <c r="P59" s="294"/>
      <c r="Q59" s="203"/>
      <c r="R59" s="203"/>
      <c r="S59" s="203"/>
      <c r="T59" s="203"/>
    </row>
    <row r="60" spans="2:20" x14ac:dyDescent="0.25">
      <c r="B60" s="105"/>
      <c r="I60" s="115"/>
    </row>
    <row r="61" spans="2:20" x14ac:dyDescent="0.25">
      <c r="B61" s="105"/>
      <c r="I61" s="115"/>
    </row>
    <row r="62" spans="2:20" x14ac:dyDescent="0.25">
      <c r="B62" s="105"/>
      <c r="I62" s="115"/>
    </row>
    <row r="63" spans="2:20" x14ac:dyDescent="0.25">
      <c r="B63" s="105"/>
      <c r="I63" s="115"/>
    </row>
    <row r="64" spans="2:20" x14ac:dyDescent="0.25">
      <c r="B64" s="105"/>
      <c r="I64" s="115"/>
    </row>
    <row r="65" spans="2:20" s="47" customFormat="1" ht="20.399999999999999" x14ac:dyDescent="0.7">
      <c r="B65" s="452" t="s">
        <v>76</v>
      </c>
      <c r="C65" s="453"/>
      <c r="D65" s="453"/>
      <c r="E65" s="453"/>
      <c r="F65" s="453"/>
      <c r="G65" s="453"/>
      <c r="H65" s="453"/>
      <c r="I65" s="454"/>
      <c r="J65" s="365"/>
      <c r="K65" s="365"/>
      <c r="L65" s="365"/>
      <c r="M65" s="365"/>
      <c r="N65" s="365"/>
      <c r="O65" s="365"/>
      <c r="P65" s="365"/>
      <c r="Q65" s="364"/>
      <c r="R65" s="364"/>
      <c r="S65" s="364"/>
      <c r="T65" s="364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Q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4.109375" style="317" customWidth="1"/>
    <col min="17" max="17" width="20.109375" style="317" bestFit="1" customWidth="1"/>
    <col min="18" max="16384" width="11.44140625" style="317"/>
  </cols>
  <sheetData>
    <row r="1" spans="1:17" ht="77.25" customHeight="1" x14ac:dyDescent="0.3">
      <c r="A1" s="317" t="s">
        <v>185</v>
      </c>
      <c r="B1" s="459" t="s">
        <v>435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316"/>
    </row>
    <row r="2" spans="1:17" x14ac:dyDescent="0.3">
      <c r="C2" s="318"/>
      <c r="I2" s="319"/>
    </row>
    <row r="3" spans="1:17" ht="31.95" customHeight="1" x14ac:dyDescent="0.3">
      <c r="B3" s="461" t="s">
        <v>138</v>
      </c>
      <c r="C3" s="461"/>
      <c r="D3" s="462" t="s">
        <v>139</v>
      </c>
      <c r="E3" s="462" t="s">
        <v>77</v>
      </c>
      <c r="F3" s="462" t="s">
        <v>140</v>
      </c>
      <c r="G3" s="462" t="s">
        <v>77</v>
      </c>
      <c r="H3" s="462" t="s">
        <v>141</v>
      </c>
      <c r="I3" s="462" t="s">
        <v>77</v>
      </c>
      <c r="J3" s="462" t="s">
        <v>142</v>
      </c>
      <c r="K3" s="462" t="s">
        <v>77</v>
      </c>
      <c r="L3" s="462" t="s">
        <v>143</v>
      </c>
      <c r="M3" s="462" t="s">
        <v>77</v>
      </c>
      <c r="N3" s="462" t="s">
        <v>144</v>
      </c>
      <c r="O3" s="462" t="s">
        <v>145</v>
      </c>
    </row>
    <row r="4" spans="1:17" ht="27.6" customHeight="1" x14ac:dyDescent="0.3">
      <c r="B4" s="461"/>
      <c r="C4" s="461"/>
      <c r="D4" s="462"/>
      <c r="E4" s="462"/>
      <c r="F4" s="463"/>
      <c r="G4" s="462"/>
      <c r="H4" s="462"/>
      <c r="I4" s="462"/>
      <c r="J4" s="462"/>
      <c r="K4" s="462"/>
      <c r="L4" s="462" t="s">
        <v>146</v>
      </c>
      <c r="M4" s="462"/>
      <c r="N4" s="462" t="s">
        <v>147</v>
      </c>
      <c r="O4" s="462" t="s">
        <v>148</v>
      </c>
    </row>
    <row r="5" spans="1:17" ht="15.6" customHeight="1" x14ac:dyDescent="0.3">
      <c r="B5" s="461"/>
      <c r="C5" s="461"/>
      <c r="D5" s="462"/>
      <c r="E5" s="462"/>
      <c r="F5" s="463"/>
      <c r="G5" s="462"/>
      <c r="H5" s="462"/>
      <c r="I5" s="462"/>
      <c r="J5" s="462"/>
      <c r="K5" s="462"/>
      <c r="L5" s="462"/>
      <c r="M5" s="462"/>
      <c r="N5" s="462"/>
      <c r="O5" s="462"/>
    </row>
    <row r="6" spans="1:17" s="325" customFormat="1" ht="26.4" x14ac:dyDescent="0.3">
      <c r="B6" s="320">
        <v>1</v>
      </c>
      <c r="C6" s="321" t="s">
        <v>149</v>
      </c>
      <c r="D6" s="322">
        <v>38592012.920000002</v>
      </c>
      <c r="E6" s="323">
        <f>D6/$D$54</f>
        <v>2.6985690387680401E-2</v>
      </c>
      <c r="F6" s="322">
        <v>169584.76</v>
      </c>
      <c r="G6" s="323">
        <f>F6/$F$54</f>
        <v>6.7943413018914656E-2</v>
      </c>
      <c r="H6" s="322">
        <v>23614874.229999997</v>
      </c>
      <c r="I6" s="323">
        <f>H6/$H$54</f>
        <v>2.0881856538079901E-2</v>
      </c>
      <c r="J6" s="322">
        <v>14807553.930000002</v>
      </c>
      <c r="K6" s="323">
        <f>J6/$J$54</f>
        <v>4.9904845632352549E-2</v>
      </c>
      <c r="L6" s="322">
        <v>22746596.670000002</v>
      </c>
      <c r="M6" s="323">
        <f>L6/$L$54</f>
        <v>3.0616643090759135E-2</v>
      </c>
      <c r="N6" s="322">
        <v>110807.17</v>
      </c>
      <c r="O6" s="324">
        <v>238</v>
      </c>
      <c r="Q6" s="414"/>
    </row>
    <row r="7" spans="1:17" s="325" customFormat="1" ht="26.4" x14ac:dyDescent="0.3">
      <c r="B7" s="326">
        <v>2</v>
      </c>
      <c r="C7" s="327" t="s">
        <v>150</v>
      </c>
      <c r="D7" s="322">
        <v>7797891.4199999999</v>
      </c>
      <c r="E7" s="323">
        <f t="shared" ref="E7:E34" si="0">D7/$D$54</f>
        <v>5.4527211102744803E-3</v>
      </c>
      <c r="F7" s="328">
        <v>0</v>
      </c>
      <c r="G7" s="323">
        <f t="shared" ref="G7:G34" si="1">F7/$F$54</f>
        <v>0</v>
      </c>
      <c r="H7" s="328">
        <v>5566030.2599999998</v>
      </c>
      <c r="I7" s="323">
        <f t="shared" ref="I7:I34" si="2">H7/$H$54</f>
        <v>4.9218574803280499E-3</v>
      </c>
      <c r="J7" s="322">
        <v>2231861.16</v>
      </c>
      <c r="K7" s="323">
        <f t="shared" ref="K7:K34" si="3">J7/$J$54</f>
        <v>7.5218828976868889E-3</v>
      </c>
      <c r="L7" s="328">
        <v>5059547.7699999996</v>
      </c>
      <c r="M7" s="323">
        <f t="shared" ref="M7:M34" si="4">L7/$L$54</f>
        <v>6.8100899014505748E-3</v>
      </c>
      <c r="N7" s="328">
        <v>86834.94</v>
      </c>
      <c r="O7" s="329">
        <v>50</v>
      </c>
      <c r="Q7" s="414"/>
    </row>
    <row r="8" spans="1:17" s="325" customFormat="1" ht="26.4" x14ac:dyDescent="0.3">
      <c r="B8" s="326">
        <v>3</v>
      </c>
      <c r="C8" s="327" t="s">
        <v>151</v>
      </c>
      <c r="D8" s="322">
        <v>50833204.229999997</v>
      </c>
      <c r="E8" s="323">
        <f t="shared" si="0"/>
        <v>3.5545414892147215E-2</v>
      </c>
      <c r="F8" s="328">
        <v>378604.11</v>
      </c>
      <c r="G8" s="323">
        <f t="shared" si="1"/>
        <v>0.15168612684529315</v>
      </c>
      <c r="H8" s="328">
        <v>20447160.050000004</v>
      </c>
      <c r="I8" s="323">
        <f t="shared" si="2"/>
        <v>1.8080751081571981E-2</v>
      </c>
      <c r="J8" s="322">
        <v>30007440.069999993</v>
      </c>
      <c r="K8" s="323">
        <f t="shared" si="3"/>
        <v>0.10113194060238818</v>
      </c>
      <c r="L8" s="328">
        <v>36793110.039999999</v>
      </c>
      <c r="M8" s="323">
        <f t="shared" si="4"/>
        <v>4.9523079634123855E-2</v>
      </c>
      <c r="N8" s="328">
        <v>201796.83</v>
      </c>
      <c r="O8" s="329">
        <v>386</v>
      </c>
      <c r="Q8" s="414"/>
    </row>
    <row r="9" spans="1:17" s="325" customFormat="1" ht="26.4" x14ac:dyDescent="0.3">
      <c r="B9" s="326">
        <v>4</v>
      </c>
      <c r="C9" s="327" t="s">
        <v>152</v>
      </c>
      <c r="D9" s="322">
        <v>3730562.23</v>
      </c>
      <c r="E9" s="323">
        <f t="shared" si="0"/>
        <v>2.6086174234923676E-3</v>
      </c>
      <c r="F9" s="328">
        <v>407699.20000000001</v>
      </c>
      <c r="G9" s="323">
        <f t="shared" si="1"/>
        <v>0.16334295094135282</v>
      </c>
      <c r="H9" s="328">
        <v>1023958.9500000002</v>
      </c>
      <c r="I9" s="323">
        <f t="shared" si="2"/>
        <v>9.0545321929427606E-4</v>
      </c>
      <c r="J9" s="322">
        <v>2298904.0799999996</v>
      </c>
      <c r="K9" s="323">
        <f t="shared" si="3"/>
        <v>7.7478328816719981E-3</v>
      </c>
      <c r="L9" s="328">
        <v>3720539.88</v>
      </c>
      <c r="M9" s="323">
        <f t="shared" si="4"/>
        <v>5.0078015302012129E-3</v>
      </c>
      <c r="N9" s="328">
        <v>18097.11</v>
      </c>
      <c r="O9" s="329">
        <v>83</v>
      </c>
      <c r="Q9" s="414"/>
    </row>
    <row r="10" spans="1:17" s="325" customFormat="1" ht="26.4" x14ac:dyDescent="0.3">
      <c r="B10" s="326">
        <v>5</v>
      </c>
      <c r="C10" s="327" t="s">
        <v>153</v>
      </c>
      <c r="D10" s="322">
        <v>1011646.64</v>
      </c>
      <c r="E10" s="323">
        <f t="shared" si="0"/>
        <v>7.0739982040763619E-4</v>
      </c>
      <c r="F10" s="328">
        <v>832</v>
      </c>
      <c r="G10" s="323">
        <f t="shared" si="1"/>
        <v>3.3333726233263528E-4</v>
      </c>
      <c r="H10" s="328">
        <v>965685.57000000007</v>
      </c>
      <c r="I10" s="323">
        <f t="shared" si="2"/>
        <v>8.5392398609585658E-4</v>
      </c>
      <c r="J10" s="322">
        <v>45129.07</v>
      </c>
      <c r="K10" s="323">
        <f t="shared" si="3"/>
        <v>1.5209529423484139E-4</v>
      </c>
      <c r="L10" s="328">
        <v>755515.75</v>
      </c>
      <c r="M10" s="323">
        <f t="shared" si="4"/>
        <v>1.0169150314123545E-3</v>
      </c>
      <c r="N10" s="328">
        <v>5987.42</v>
      </c>
      <c r="O10" s="329">
        <v>17</v>
      </c>
      <c r="Q10" s="414"/>
    </row>
    <row r="11" spans="1:17" s="325" customFormat="1" ht="26.4" x14ac:dyDescent="0.3">
      <c r="B11" s="326">
        <v>6</v>
      </c>
      <c r="C11" s="327" t="s">
        <v>154</v>
      </c>
      <c r="D11" s="322">
        <v>23507697.539999999</v>
      </c>
      <c r="E11" s="323">
        <f t="shared" si="0"/>
        <v>1.6437894775188529E-2</v>
      </c>
      <c r="F11" s="328">
        <v>7960</v>
      </c>
      <c r="G11" s="323">
        <f t="shared" si="1"/>
        <v>3.1891401540478088E-3</v>
      </c>
      <c r="H11" s="328">
        <v>13499737.540000001</v>
      </c>
      <c r="I11" s="323">
        <f t="shared" si="2"/>
        <v>1.1937373871502163E-2</v>
      </c>
      <c r="J11" s="322">
        <v>10000000</v>
      </c>
      <c r="K11" s="323">
        <f t="shared" si="3"/>
        <v>3.3702288621245996E-2</v>
      </c>
      <c r="L11" s="328">
        <v>16235201.869999999</v>
      </c>
      <c r="M11" s="323">
        <f t="shared" si="4"/>
        <v>2.1852384704907826E-2</v>
      </c>
      <c r="N11" s="328">
        <v>13088.23</v>
      </c>
      <c r="O11" s="329">
        <v>33</v>
      </c>
      <c r="Q11" s="414"/>
    </row>
    <row r="12" spans="1:17" s="325" customFormat="1" ht="26.4" x14ac:dyDescent="0.3">
      <c r="B12" s="326">
        <v>7</v>
      </c>
      <c r="C12" s="327" t="s">
        <v>155</v>
      </c>
      <c r="D12" s="322">
        <v>5472930.9400000004</v>
      </c>
      <c r="E12" s="323">
        <f t="shared" si="0"/>
        <v>3.8269789183102468E-3</v>
      </c>
      <c r="F12" s="328">
        <v>616</v>
      </c>
      <c r="G12" s="323">
        <f t="shared" si="1"/>
        <v>2.4679778076550882E-4</v>
      </c>
      <c r="H12" s="328">
        <v>5129165.5199999996</v>
      </c>
      <c r="I12" s="323">
        <f t="shared" si="2"/>
        <v>4.5355523601577959E-3</v>
      </c>
      <c r="J12" s="322">
        <v>343149.42000000004</v>
      </c>
      <c r="K12" s="323">
        <f t="shared" si="3"/>
        <v>1.1564920793053165E-3</v>
      </c>
      <c r="L12" s="328">
        <v>1910240.88</v>
      </c>
      <c r="M12" s="323">
        <f t="shared" si="4"/>
        <v>2.5711610439495976E-3</v>
      </c>
      <c r="N12" s="328">
        <v>52369.91</v>
      </c>
      <c r="O12" s="329">
        <v>124</v>
      </c>
      <c r="Q12" s="414"/>
    </row>
    <row r="13" spans="1:17" s="325" customFormat="1" ht="26.4" x14ac:dyDescent="0.3">
      <c r="B13" s="326">
        <v>8</v>
      </c>
      <c r="C13" s="327" t="s">
        <v>156</v>
      </c>
      <c r="D13" s="322">
        <v>45758155.75</v>
      </c>
      <c r="E13" s="323">
        <f t="shared" si="0"/>
        <v>3.199665760737825E-2</v>
      </c>
      <c r="F13" s="328">
        <v>418266.86</v>
      </c>
      <c r="G13" s="323">
        <f t="shared" si="1"/>
        <v>0.16757683898661974</v>
      </c>
      <c r="H13" s="328">
        <v>45339888.890000008</v>
      </c>
      <c r="I13" s="323">
        <f t="shared" si="2"/>
        <v>4.0092572419915151E-2</v>
      </c>
      <c r="J13" s="322">
        <v>0</v>
      </c>
      <c r="K13" s="323">
        <f t="shared" si="3"/>
        <v>0</v>
      </c>
      <c r="L13" s="328">
        <v>27002271.370000001</v>
      </c>
      <c r="M13" s="323">
        <f t="shared" si="4"/>
        <v>3.6344729594887291E-2</v>
      </c>
      <c r="N13" s="328">
        <v>16506.62</v>
      </c>
      <c r="O13" s="329">
        <v>142</v>
      </c>
      <c r="Q13" s="414"/>
    </row>
    <row r="14" spans="1:17" s="325" customFormat="1" ht="26.4" x14ac:dyDescent="0.3">
      <c r="B14" s="326">
        <v>9</v>
      </c>
      <c r="C14" s="327" t="s">
        <v>157</v>
      </c>
      <c r="D14" s="322">
        <v>252534.98</v>
      </c>
      <c r="E14" s="323">
        <f t="shared" si="0"/>
        <v>1.7658655941233197E-4</v>
      </c>
      <c r="F14" s="328">
        <v>15500</v>
      </c>
      <c r="G14" s="323">
        <f t="shared" si="1"/>
        <v>6.2100090939373161E-3</v>
      </c>
      <c r="H14" s="328">
        <v>237034.98</v>
      </c>
      <c r="I14" s="323">
        <f t="shared" si="2"/>
        <v>2.0960223622866356E-4</v>
      </c>
      <c r="J14" s="322">
        <v>0</v>
      </c>
      <c r="K14" s="323">
        <f t="shared" si="3"/>
        <v>0</v>
      </c>
      <c r="L14" s="328">
        <v>252534.98</v>
      </c>
      <c r="M14" s="323">
        <f t="shared" si="4"/>
        <v>3.3990901860009971E-4</v>
      </c>
      <c r="N14" s="328">
        <v>752.37</v>
      </c>
      <c r="O14" s="329">
        <v>3</v>
      </c>
      <c r="Q14" s="414"/>
    </row>
    <row r="15" spans="1:17" s="325" customFormat="1" ht="26.4" x14ac:dyDescent="0.3">
      <c r="B15" s="326">
        <v>10</v>
      </c>
      <c r="C15" s="327" t="s">
        <v>158</v>
      </c>
      <c r="D15" s="322">
        <v>6291719.79</v>
      </c>
      <c r="E15" s="323">
        <f t="shared" si="0"/>
        <v>4.3995218028907513E-3</v>
      </c>
      <c r="F15" s="328">
        <v>165186</v>
      </c>
      <c r="G15" s="323">
        <f t="shared" si="1"/>
        <v>6.6181068528459966E-2</v>
      </c>
      <c r="H15" s="328">
        <v>3010512.5300000003</v>
      </c>
      <c r="I15" s="323">
        <f t="shared" si="2"/>
        <v>2.6620972081100084E-3</v>
      </c>
      <c r="J15" s="322">
        <v>3116021.26</v>
      </c>
      <c r="K15" s="323">
        <f t="shared" si="3"/>
        <v>1.050170478544586E-2</v>
      </c>
      <c r="L15" s="328">
        <v>3908158.15</v>
      </c>
      <c r="M15" s="323">
        <f t="shared" si="4"/>
        <v>5.2603334448973419E-3</v>
      </c>
      <c r="N15" s="328">
        <v>81168.02</v>
      </c>
      <c r="O15" s="329">
        <v>47</v>
      </c>
      <c r="Q15" s="414"/>
    </row>
    <row r="16" spans="1:17" s="325" customFormat="1" ht="26.4" x14ac:dyDescent="0.3">
      <c r="B16" s="326">
        <v>11</v>
      </c>
      <c r="C16" s="327" t="s">
        <v>159</v>
      </c>
      <c r="D16" s="322">
        <v>29587011.670000002</v>
      </c>
      <c r="E16" s="323">
        <f t="shared" si="0"/>
        <v>2.0688890680007239E-2</v>
      </c>
      <c r="F16" s="328">
        <v>5004.8</v>
      </c>
      <c r="G16" s="323">
        <f t="shared" si="1"/>
        <v>2.0051518395701601E-3</v>
      </c>
      <c r="H16" s="328">
        <v>14002739.93</v>
      </c>
      <c r="I16" s="323">
        <f t="shared" si="2"/>
        <v>1.2382162340159245E-2</v>
      </c>
      <c r="J16" s="322">
        <v>15579266.939999999</v>
      </c>
      <c r="K16" s="323">
        <f t="shared" si="3"/>
        <v>5.2505695091931592E-2</v>
      </c>
      <c r="L16" s="328">
        <v>22942699.760000002</v>
      </c>
      <c r="M16" s="323">
        <f t="shared" si="4"/>
        <v>3.0880595470213053E-2</v>
      </c>
      <c r="N16" s="328">
        <v>21573.67</v>
      </c>
      <c r="O16" s="329">
        <v>38</v>
      </c>
      <c r="Q16" s="414"/>
    </row>
    <row r="17" spans="2:17" s="325" customFormat="1" ht="26.4" x14ac:dyDescent="0.3">
      <c r="B17" s="326">
        <v>12</v>
      </c>
      <c r="C17" s="327" t="s">
        <v>160</v>
      </c>
      <c r="D17" s="322">
        <v>4014504.22</v>
      </c>
      <c r="E17" s="323">
        <f t="shared" si="0"/>
        <v>2.8071655180446184E-3</v>
      </c>
      <c r="F17" s="328">
        <v>275395.46000000002</v>
      </c>
      <c r="G17" s="323">
        <f t="shared" si="1"/>
        <v>0.11033602006639034</v>
      </c>
      <c r="H17" s="328">
        <v>2629298.81</v>
      </c>
      <c r="I17" s="323">
        <f t="shared" si="2"/>
        <v>2.3250024544451795E-3</v>
      </c>
      <c r="J17" s="322">
        <v>1109809.9499999997</v>
      </c>
      <c r="K17" s="323">
        <f t="shared" si="3"/>
        <v>3.7403135249630577E-3</v>
      </c>
      <c r="L17" s="328">
        <v>3497994.64</v>
      </c>
      <c r="M17" s="323">
        <f t="shared" si="4"/>
        <v>4.7082583377194287E-3</v>
      </c>
      <c r="N17" s="328">
        <v>15514.99</v>
      </c>
      <c r="O17" s="329">
        <v>81</v>
      </c>
      <c r="Q17" s="414"/>
    </row>
    <row r="18" spans="2:17" s="325" customFormat="1" ht="26.4" x14ac:dyDescent="0.3">
      <c r="B18" s="326">
        <v>13</v>
      </c>
      <c r="C18" s="327" t="s">
        <v>161</v>
      </c>
      <c r="D18" s="322">
        <v>3948122.75</v>
      </c>
      <c r="E18" s="323">
        <f t="shared" si="0"/>
        <v>2.76074788752059E-3</v>
      </c>
      <c r="F18" s="328">
        <v>0</v>
      </c>
      <c r="G18" s="323">
        <f t="shared" si="1"/>
        <v>0</v>
      </c>
      <c r="H18" s="328">
        <v>1734161.43</v>
      </c>
      <c r="I18" s="323">
        <f t="shared" si="2"/>
        <v>1.5334619122860981E-3</v>
      </c>
      <c r="J18" s="322">
        <v>2213961.3200000003</v>
      </c>
      <c r="K18" s="323">
        <f t="shared" si="3"/>
        <v>7.4615563402914776E-3</v>
      </c>
      <c r="L18" s="328">
        <v>3755766.51</v>
      </c>
      <c r="M18" s="323">
        <f t="shared" si="4"/>
        <v>5.055216146710533E-3</v>
      </c>
      <c r="N18" s="328">
        <v>76199.520000000004</v>
      </c>
      <c r="O18" s="329">
        <v>16</v>
      </c>
      <c r="Q18" s="414"/>
    </row>
    <row r="19" spans="2:17" s="325" customFormat="1" ht="26.4" x14ac:dyDescent="0.3">
      <c r="B19" s="326">
        <v>14</v>
      </c>
      <c r="C19" s="327" t="s">
        <v>162</v>
      </c>
      <c r="D19" s="322">
        <v>65677794.450000003</v>
      </c>
      <c r="E19" s="323">
        <f t="shared" si="0"/>
        <v>4.5925581286663145E-2</v>
      </c>
      <c r="F19" s="328">
        <v>0</v>
      </c>
      <c r="G19" s="323">
        <f t="shared" si="1"/>
        <v>0</v>
      </c>
      <c r="H19" s="328">
        <v>40630038.640000001</v>
      </c>
      <c r="I19" s="323">
        <f t="shared" si="2"/>
        <v>3.5927806760846052E-2</v>
      </c>
      <c r="J19" s="322">
        <v>25047755.809999999</v>
      </c>
      <c r="K19" s="323">
        <f t="shared" si="3"/>
        <v>8.4416669562311128E-2</v>
      </c>
      <c r="L19" s="328">
        <v>41672225.079999998</v>
      </c>
      <c r="M19" s="323">
        <f t="shared" si="4"/>
        <v>5.6090309270522686E-2</v>
      </c>
      <c r="N19" s="328">
        <v>51279.7</v>
      </c>
      <c r="O19" s="329">
        <v>23</v>
      </c>
      <c r="Q19" s="414"/>
    </row>
    <row r="20" spans="2:17" s="325" customFormat="1" ht="26.4" x14ac:dyDescent="0.3">
      <c r="B20" s="326">
        <v>15</v>
      </c>
      <c r="C20" s="327" t="s">
        <v>163</v>
      </c>
      <c r="D20" s="322">
        <v>22813852.800000001</v>
      </c>
      <c r="E20" s="323">
        <f t="shared" si="0"/>
        <v>1.5952719789121474E-2</v>
      </c>
      <c r="F20" s="328">
        <v>82528.61</v>
      </c>
      <c r="G20" s="323">
        <f t="shared" si="1"/>
        <v>3.3064736684516524E-2</v>
      </c>
      <c r="H20" s="328">
        <v>22512117.43</v>
      </c>
      <c r="I20" s="323">
        <f t="shared" si="2"/>
        <v>1.9906724971859743E-2</v>
      </c>
      <c r="J20" s="322">
        <v>219206.75999999998</v>
      </c>
      <c r="K20" s="323">
        <f t="shared" si="3"/>
        <v>7.3877694932482016E-4</v>
      </c>
      <c r="L20" s="328">
        <v>22019987.59</v>
      </c>
      <c r="M20" s="323">
        <f t="shared" si="4"/>
        <v>2.9638636086388011E-2</v>
      </c>
      <c r="N20" s="328">
        <v>14136.04</v>
      </c>
      <c r="O20" s="329">
        <v>134</v>
      </c>
      <c r="Q20" s="414"/>
    </row>
    <row r="21" spans="2:17" s="325" customFormat="1" ht="26.4" x14ac:dyDescent="0.3">
      <c r="B21" s="326">
        <v>16</v>
      </c>
      <c r="C21" s="327" t="s">
        <v>164</v>
      </c>
      <c r="D21" s="322">
        <v>895563.1</v>
      </c>
      <c r="E21" s="323">
        <f t="shared" si="0"/>
        <v>6.2622772720690887E-4</v>
      </c>
      <c r="F21" s="328">
        <v>0</v>
      </c>
      <c r="G21" s="323">
        <f t="shared" si="1"/>
        <v>0</v>
      </c>
      <c r="H21" s="328">
        <v>64448.81</v>
      </c>
      <c r="I21" s="323">
        <f t="shared" si="2"/>
        <v>5.6989962824374082E-5</v>
      </c>
      <c r="J21" s="322">
        <v>831114.29</v>
      </c>
      <c r="K21" s="323">
        <f t="shared" si="3"/>
        <v>2.8010453678821946E-3</v>
      </c>
      <c r="L21" s="328">
        <v>895503.85</v>
      </c>
      <c r="M21" s="323">
        <f t="shared" si="4"/>
        <v>1.2053373152745449E-3</v>
      </c>
      <c r="N21" s="328">
        <v>15813.34</v>
      </c>
      <c r="O21" s="329">
        <v>24</v>
      </c>
      <c r="Q21" s="414"/>
    </row>
    <row r="22" spans="2:17" s="325" customFormat="1" ht="26.4" x14ac:dyDescent="0.3">
      <c r="B22" s="326">
        <v>17</v>
      </c>
      <c r="C22" s="327" t="s">
        <v>165</v>
      </c>
      <c r="D22" s="322">
        <v>19307376.82</v>
      </c>
      <c r="E22" s="323">
        <f t="shared" si="0"/>
        <v>1.3500795984466036E-2</v>
      </c>
      <c r="F22" s="328">
        <v>2927.75</v>
      </c>
      <c r="G22" s="323">
        <f t="shared" si="1"/>
        <v>1.1729905886951597E-3</v>
      </c>
      <c r="H22" s="328">
        <v>18346082.490000002</v>
      </c>
      <c r="I22" s="323">
        <f t="shared" si="2"/>
        <v>1.6222837304179866E-2</v>
      </c>
      <c r="J22" s="322">
        <v>958366.58</v>
      </c>
      <c r="K22" s="323">
        <f t="shared" si="3"/>
        <v>3.229914708411644E-3</v>
      </c>
      <c r="L22" s="328">
        <v>6896606.1699999999</v>
      </c>
      <c r="M22" s="323">
        <f t="shared" si="4"/>
        <v>9.2827482153802713E-3</v>
      </c>
      <c r="N22" s="328">
        <v>15530.68</v>
      </c>
      <c r="O22" s="329">
        <v>48</v>
      </c>
      <c r="Q22" s="414"/>
    </row>
    <row r="23" spans="2:17" s="325" customFormat="1" ht="26.4" x14ac:dyDescent="0.3">
      <c r="B23" s="326">
        <v>18</v>
      </c>
      <c r="C23" s="327" t="s">
        <v>166</v>
      </c>
      <c r="D23" s="322">
        <v>3522294.33</v>
      </c>
      <c r="E23" s="323">
        <f t="shared" si="0"/>
        <v>2.4629848782622707E-3</v>
      </c>
      <c r="F23" s="328">
        <v>22323.550000000003</v>
      </c>
      <c r="G23" s="323">
        <f t="shared" si="1"/>
        <v>8.9438353876751218E-3</v>
      </c>
      <c r="H23" s="328">
        <v>2535716.4800000004</v>
      </c>
      <c r="I23" s="323">
        <f t="shared" si="2"/>
        <v>2.2422506781483277E-3</v>
      </c>
      <c r="J23" s="322">
        <v>964254.3</v>
      </c>
      <c r="K23" s="323">
        <f t="shared" si="3"/>
        <v>3.2497576722877526E-3</v>
      </c>
      <c r="L23" s="328">
        <v>2504449.65</v>
      </c>
      <c r="M23" s="323">
        <f t="shared" si="4"/>
        <v>3.3709588377216623E-3</v>
      </c>
      <c r="N23" s="328">
        <v>18525.11</v>
      </c>
      <c r="O23" s="329">
        <v>136</v>
      </c>
      <c r="Q23" s="414"/>
    </row>
    <row r="24" spans="2:17" s="325" customFormat="1" ht="26.4" x14ac:dyDescent="0.3">
      <c r="B24" s="326">
        <v>19</v>
      </c>
      <c r="C24" s="327" t="s">
        <v>167</v>
      </c>
      <c r="D24" s="322">
        <v>102579774.18000001</v>
      </c>
      <c r="E24" s="323">
        <f t="shared" si="0"/>
        <v>7.1729506097492582E-2</v>
      </c>
      <c r="F24" s="328">
        <v>0</v>
      </c>
      <c r="G24" s="323">
        <f t="shared" si="1"/>
        <v>0</v>
      </c>
      <c r="H24" s="328">
        <v>84781823.450000003</v>
      </c>
      <c r="I24" s="323">
        <f t="shared" si="2"/>
        <v>7.4969777822090855E-2</v>
      </c>
      <c r="J24" s="322">
        <v>17797950.73</v>
      </c>
      <c r="K24" s="323">
        <f t="shared" si="3"/>
        <v>5.9983167236917587E-2</v>
      </c>
      <c r="L24" s="328">
        <v>70636003.239999995</v>
      </c>
      <c r="M24" s="323">
        <f t="shared" si="4"/>
        <v>9.5075203202114267E-2</v>
      </c>
      <c r="N24" s="328">
        <v>51451.03</v>
      </c>
      <c r="O24" s="329">
        <v>94</v>
      </c>
      <c r="Q24" s="414"/>
    </row>
    <row r="25" spans="2:17" s="325" customFormat="1" ht="26.4" x14ac:dyDescent="0.3">
      <c r="B25" s="326">
        <v>20</v>
      </c>
      <c r="C25" s="327" t="s">
        <v>168</v>
      </c>
      <c r="D25" s="322">
        <v>47025096.960000001</v>
      </c>
      <c r="E25" s="323">
        <f t="shared" si="0"/>
        <v>3.2882573646620006E-2</v>
      </c>
      <c r="F25" s="328">
        <v>156577.21</v>
      </c>
      <c r="G25" s="323">
        <f t="shared" si="1"/>
        <v>6.2731993419569851E-2</v>
      </c>
      <c r="H25" s="328">
        <v>41304680.580000013</v>
      </c>
      <c r="I25" s="323">
        <f t="shared" si="2"/>
        <v>3.6524370437977779E-2</v>
      </c>
      <c r="J25" s="322">
        <v>5563839.1700000009</v>
      </c>
      <c r="K25" s="323">
        <f t="shared" si="3"/>
        <v>1.8751411354953378E-2</v>
      </c>
      <c r="L25" s="328">
        <v>19350783.879999999</v>
      </c>
      <c r="M25" s="323">
        <f t="shared" si="4"/>
        <v>2.6045920283175938E-2</v>
      </c>
      <c r="N25" s="328">
        <v>46163.42</v>
      </c>
      <c r="O25" s="329">
        <v>391</v>
      </c>
      <c r="Q25" s="414"/>
    </row>
    <row r="26" spans="2:17" s="325" customFormat="1" ht="26.4" x14ac:dyDescent="0.3">
      <c r="B26" s="326">
        <v>21</v>
      </c>
      <c r="C26" s="327" t="s">
        <v>169</v>
      </c>
      <c r="D26" s="322">
        <v>319724.79999999999</v>
      </c>
      <c r="E26" s="323">
        <f t="shared" si="0"/>
        <v>2.2356943339412206E-4</v>
      </c>
      <c r="F26" s="328">
        <v>35075.620000000003</v>
      </c>
      <c r="G26" s="323">
        <f t="shared" si="1"/>
        <v>1.405289801132191E-2</v>
      </c>
      <c r="H26" s="328">
        <v>242492.96</v>
      </c>
      <c r="I26" s="323">
        <f t="shared" si="2"/>
        <v>2.1442854841807678E-4</v>
      </c>
      <c r="J26" s="322">
        <v>42156.22</v>
      </c>
      <c r="K26" s="323">
        <f t="shared" si="3"/>
        <v>1.4207610936207429E-4</v>
      </c>
      <c r="L26" s="328">
        <v>263446.99</v>
      </c>
      <c r="M26" s="323">
        <f t="shared" si="4"/>
        <v>3.5459645164424462E-4</v>
      </c>
      <c r="N26" s="328">
        <v>1795.23</v>
      </c>
      <c r="O26" s="329">
        <v>28</v>
      </c>
      <c r="Q26" s="414"/>
    </row>
    <row r="27" spans="2:17" s="325" customFormat="1" ht="26.4" x14ac:dyDescent="0.3">
      <c r="B27" s="326">
        <v>22</v>
      </c>
      <c r="C27" s="327" t="s">
        <v>170</v>
      </c>
      <c r="D27" s="322">
        <v>39025589.890000001</v>
      </c>
      <c r="E27" s="323">
        <f t="shared" si="0"/>
        <v>2.7288871615772939E-2</v>
      </c>
      <c r="F27" s="328">
        <v>2970</v>
      </c>
      <c r="G27" s="323">
        <f t="shared" si="1"/>
        <v>1.1899178715479889E-3</v>
      </c>
      <c r="H27" s="328">
        <v>29900228.870000001</v>
      </c>
      <c r="I27" s="323">
        <f t="shared" si="2"/>
        <v>2.643978890753106E-2</v>
      </c>
      <c r="J27" s="322">
        <v>9122391.0199999996</v>
      </c>
      <c r="K27" s="323">
        <f t="shared" si="3"/>
        <v>3.0744545507190264E-2</v>
      </c>
      <c r="L27" s="328">
        <v>33876555.600000001</v>
      </c>
      <c r="M27" s="323">
        <f t="shared" si="4"/>
        <v>4.5597432749901468E-2</v>
      </c>
      <c r="N27" s="328">
        <v>12489.93</v>
      </c>
      <c r="O27" s="329">
        <v>57</v>
      </c>
      <c r="Q27" s="414"/>
    </row>
    <row r="28" spans="2:17" s="325" customFormat="1" ht="26.4" x14ac:dyDescent="0.3">
      <c r="B28" s="326">
        <v>23</v>
      </c>
      <c r="C28" s="327" t="s">
        <v>171</v>
      </c>
      <c r="D28" s="322">
        <v>4725064.8</v>
      </c>
      <c r="E28" s="323">
        <f t="shared" si="0"/>
        <v>3.30402915284179E-3</v>
      </c>
      <c r="F28" s="328">
        <v>243324.83000000002</v>
      </c>
      <c r="G28" s="323">
        <f t="shared" si="1"/>
        <v>9.7487058521338807E-2</v>
      </c>
      <c r="H28" s="328">
        <v>796171.5900000002</v>
      </c>
      <c r="I28" s="323">
        <f t="shared" si="2"/>
        <v>7.040283492576948E-4</v>
      </c>
      <c r="J28" s="322">
        <v>3685568.379999999</v>
      </c>
      <c r="K28" s="323">
        <f t="shared" si="3"/>
        <v>1.2421208927609801E-2</v>
      </c>
      <c r="L28" s="328">
        <v>4669950.22</v>
      </c>
      <c r="M28" s="323">
        <f t="shared" si="4"/>
        <v>6.2856963268673495E-3</v>
      </c>
      <c r="N28" s="328">
        <v>59649.55</v>
      </c>
      <c r="O28" s="329">
        <v>365</v>
      </c>
      <c r="Q28" s="414"/>
    </row>
    <row r="29" spans="2:17" s="325" customFormat="1" ht="26.4" x14ac:dyDescent="0.3">
      <c r="B29" s="326">
        <v>24</v>
      </c>
      <c r="C29" s="327" t="s">
        <v>172</v>
      </c>
      <c r="D29" s="322">
        <v>419356760.39999998</v>
      </c>
      <c r="E29" s="323">
        <f t="shared" si="0"/>
        <v>0.29323766349254926</v>
      </c>
      <c r="F29" s="328">
        <v>96734.02</v>
      </c>
      <c r="G29" s="323">
        <f t="shared" si="1"/>
        <v>3.8756073799555757E-2</v>
      </c>
      <c r="H29" s="328">
        <v>317990812.10999995</v>
      </c>
      <c r="I29" s="323">
        <f t="shared" si="2"/>
        <v>0.28118881575379623</v>
      </c>
      <c r="J29" s="322">
        <v>101269214.27000001</v>
      </c>
      <c r="K29" s="323">
        <f t="shared" si="3"/>
        <v>0.34130042877743438</v>
      </c>
      <c r="L29" s="328">
        <v>205667670.96000001</v>
      </c>
      <c r="M29" s="323">
        <f t="shared" si="4"/>
        <v>0.27682618936110093</v>
      </c>
      <c r="N29" s="328">
        <v>136665.17000000001</v>
      </c>
      <c r="O29" s="329">
        <v>346</v>
      </c>
      <c r="Q29" s="414"/>
    </row>
    <row r="30" spans="2:17" s="325" customFormat="1" ht="26.4" x14ac:dyDescent="0.3">
      <c r="B30" s="326">
        <v>25</v>
      </c>
      <c r="C30" s="327" t="s">
        <v>173</v>
      </c>
      <c r="D30" s="322">
        <v>22819476.32</v>
      </c>
      <c r="E30" s="323">
        <f t="shared" si="0"/>
        <v>1.5956652068319338E-2</v>
      </c>
      <c r="F30" s="328">
        <v>0</v>
      </c>
      <c r="G30" s="323">
        <f t="shared" si="1"/>
        <v>0</v>
      </c>
      <c r="H30" s="328">
        <v>18490139.560000002</v>
      </c>
      <c r="I30" s="323">
        <f t="shared" si="2"/>
        <v>1.6350222232837018E-2</v>
      </c>
      <c r="J30" s="322">
        <v>4329336.76</v>
      </c>
      <c r="K30" s="323">
        <f t="shared" si="3"/>
        <v>1.4590855702409001E-2</v>
      </c>
      <c r="L30" s="328">
        <v>11400611.01</v>
      </c>
      <c r="M30" s="323">
        <f t="shared" si="4"/>
        <v>1.5345084074493726E-2</v>
      </c>
      <c r="N30" s="328">
        <v>162108.93</v>
      </c>
      <c r="O30" s="329">
        <v>46</v>
      </c>
      <c r="Q30" s="414"/>
    </row>
    <row r="31" spans="2:17" s="325" customFormat="1" ht="26.4" x14ac:dyDescent="0.3">
      <c r="B31" s="326">
        <v>26</v>
      </c>
      <c r="C31" s="327" t="s">
        <v>174</v>
      </c>
      <c r="D31" s="322">
        <v>131057.8</v>
      </c>
      <c r="E31" s="323">
        <f t="shared" si="0"/>
        <v>9.1642931946099191E-5</v>
      </c>
      <c r="F31" s="328">
        <v>0</v>
      </c>
      <c r="G31" s="323">
        <f t="shared" si="1"/>
        <v>0</v>
      </c>
      <c r="H31" s="328">
        <v>131057.8</v>
      </c>
      <c r="I31" s="323">
        <f t="shared" si="2"/>
        <v>1.1589010176982715E-4</v>
      </c>
      <c r="J31" s="322">
        <v>0</v>
      </c>
      <c r="K31" s="323">
        <f t="shared" si="3"/>
        <v>0</v>
      </c>
      <c r="L31" s="328">
        <v>131057.8</v>
      </c>
      <c r="M31" s="323">
        <f t="shared" si="4"/>
        <v>1.7640220843024657E-4</v>
      </c>
      <c r="N31" s="328">
        <v>1159.0999999999999</v>
      </c>
      <c r="O31" s="329">
        <v>3</v>
      </c>
      <c r="Q31" s="414"/>
    </row>
    <row r="32" spans="2:17" s="325" customFormat="1" ht="26.4" x14ac:dyDescent="0.3">
      <c r="B32" s="326">
        <v>27</v>
      </c>
      <c r="C32" s="321" t="s">
        <v>175</v>
      </c>
      <c r="D32" s="322">
        <v>3929387.46</v>
      </c>
      <c r="E32" s="323">
        <f t="shared" si="0"/>
        <v>2.7476471265856402E-3</v>
      </c>
      <c r="F32" s="322">
        <v>8859.7999999999993</v>
      </c>
      <c r="G32" s="323">
        <f t="shared" si="1"/>
        <v>3.5496411980945695E-3</v>
      </c>
      <c r="H32" s="322">
        <v>1285438.2300000002</v>
      </c>
      <c r="I32" s="323">
        <f t="shared" si="2"/>
        <v>1.1366707459878505E-3</v>
      </c>
      <c r="J32" s="322">
        <v>2635089.4299999997</v>
      </c>
      <c r="K32" s="323">
        <f t="shared" si="3"/>
        <v>8.8808544512654578E-3</v>
      </c>
      <c r="L32" s="328">
        <v>3743693.28</v>
      </c>
      <c r="M32" s="323">
        <f t="shared" si="4"/>
        <v>5.0389657256376449E-3</v>
      </c>
      <c r="N32" s="322">
        <v>2472.87</v>
      </c>
      <c r="O32" s="324">
        <v>22</v>
      </c>
      <c r="Q32" s="414"/>
    </row>
    <row r="33" spans="2:17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  <c r="Q33" s="414"/>
    </row>
    <row r="34" spans="2:17" s="341" customFormat="1" ht="31.8" x14ac:dyDescent="0.3">
      <c r="B34" s="336" t="s">
        <v>176</v>
      </c>
      <c r="C34" s="337"/>
      <c r="D34" s="338">
        <f>SUM(D6:D33)</f>
        <v>972926809.18999994</v>
      </c>
      <c r="E34" s="339">
        <f t="shared" si="0"/>
        <v>0.68032475261399616</v>
      </c>
      <c r="F34" s="338">
        <f>SUM(F6:F32)</f>
        <v>2495970.5800000005</v>
      </c>
      <c r="G34" s="339">
        <f t="shared" si="1"/>
        <v>1</v>
      </c>
      <c r="H34" s="338">
        <f>SUM(H6:H32)</f>
        <v>716211497.68999982</v>
      </c>
      <c r="I34" s="339">
        <f t="shared" si="2"/>
        <v>0.63332226968569905</v>
      </c>
      <c r="J34" s="338">
        <f>SUM(J6:J32)</f>
        <v>254219340.92000002</v>
      </c>
      <c r="K34" s="339">
        <f t="shared" si="3"/>
        <v>0.85677736007887728</v>
      </c>
      <c r="L34" s="338">
        <f>SUM(L6:L32)</f>
        <v>572308723.58999991</v>
      </c>
      <c r="M34" s="339">
        <f t="shared" si="4"/>
        <v>0.7703205970584851</v>
      </c>
      <c r="N34" s="338">
        <f>SUM(N6:N32)</f>
        <v>1289936.9000000001</v>
      </c>
      <c r="O34" s="340">
        <f>SUM(O6:O33)</f>
        <v>2975</v>
      </c>
      <c r="Q34" s="414"/>
    </row>
    <row r="35" spans="2:17" ht="26.4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  <c r="Q35" s="414"/>
    </row>
    <row r="36" spans="2:17" ht="26.4" x14ac:dyDescent="0.3">
      <c r="B36" s="461" t="s">
        <v>177</v>
      </c>
      <c r="C36" s="461"/>
      <c r="D36" s="462" t="s">
        <v>139</v>
      </c>
      <c r="E36" s="462" t="s">
        <v>77</v>
      </c>
      <c r="F36" s="462" t="s">
        <v>140</v>
      </c>
      <c r="G36" s="462" t="s">
        <v>77</v>
      </c>
      <c r="H36" s="462" t="s">
        <v>141</v>
      </c>
      <c r="I36" s="462" t="s">
        <v>77</v>
      </c>
      <c r="J36" s="462" t="s">
        <v>142</v>
      </c>
      <c r="K36" s="462" t="s">
        <v>77</v>
      </c>
      <c r="L36" s="462" t="s">
        <v>143</v>
      </c>
      <c r="M36" s="462" t="s">
        <v>77</v>
      </c>
      <c r="N36" s="462" t="s">
        <v>144</v>
      </c>
      <c r="O36" s="462" t="s">
        <v>145</v>
      </c>
      <c r="Q36" s="414"/>
    </row>
    <row r="37" spans="2:17" ht="76.95" customHeight="1" x14ac:dyDescent="0.3">
      <c r="B37" s="461"/>
      <c r="C37" s="461"/>
      <c r="D37" s="462"/>
      <c r="E37" s="462"/>
      <c r="F37" s="463"/>
      <c r="G37" s="462"/>
      <c r="H37" s="462"/>
      <c r="I37" s="462"/>
      <c r="J37" s="462"/>
      <c r="K37" s="462"/>
      <c r="L37" s="462" t="s">
        <v>146</v>
      </c>
      <c r="M37" s="462"/>
      <c r="N37" s="462" t="s">
        <v>147</v>
      </c>
      <c r="O37" s="462" t="s">
        <v>148</v>
      </c>
      <c r="Q37" s="414"/>
    </row>
    <row r="38" spans="2:17" ht="15.6" customHeight="1" x14ac:dyDescent="0.3">
      <c r="B38" s="461"/>
      <c r="C38" s="461"/>
      <c r="D38" s="462"/>
      <c r="E38" s="462"/>
      <c r="F38" s="463"/>
      <c r="G38" s="462"/>
      <c r="H38" s="462"/>
      <c r="I38" s="462"/>
      <c r="J38" s="462"/>
      <c r="K38" s="462"/>
      <c r="L38" s="462"/>
      <c r="M38" s="462"/>
      <c r="N38" s="462"/>
      <c r="O38" s="462"/>
      <c r="Q38" s="414"/>
    </row>
    <row r="39" spans="2:17" s="325" customFormat="1" ht="26.4" x14ac:dyDescent="0.3">
      <c r="B39" s="320">
        <v>1</v>
      </c>
      <c r="C39" s="321" t="s">
        <v>178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  <c r="Q39" s="414"/>
    </row>
    <row r="40" spans="2:17" s="325" customFormat="1" ht="26.4" x14ac:dyDescent="0.3">
      <c r="B40" s="320">
        <v>2</v>
      </c>
      <c r="C40" s="321" t="s">
        <v>179</v>
      </c>
      <c r="D40" s="322">
        <v>17375000</v>
      </c>
      <c r="E40" s="323">
        <f t="shared" si="5"/>
        <v>1.2149570209201386E-2</v>
      </c>
      <c r="F40" s="322">
        <v>0</v>
      </c>
      <c r="G40" s="323">
        <f t="shared" si="6"/>
        <v>0</v>
      </c>
      <c r="H40" s="322">
        <v>17375000</v>
      </c>
      <c r="I40" s="323">
        <f t="shared" si="7"/>
        <v>1.5364140999244201E-2</v>
      </c>
      <c r="J40" s="322">
        <v>0</v>
      </c>
      <c r="K40" s="323">
        <f t="shared" si="8"/>
        <v>0</v>
      </c>
      <c r="L40" s="322">
        <v>7130821.9100000001</v>
      </c>
      <c r="M40" s="323">
        <f t="shared" si="9"/>
        <v>9.5979997592420211E-3</v>
      </c>
      <c r="N40" s="322">
        <v>0</v>
      </c>
      <c r="O40" s="324">
        <v>7</v>
      </c>
      <c r="Q40" s="414"/>
    </row>
    <row r="41" spans="2:17" s="325" customFormat="1" ht="26.4" x14ac:dyDescent="0.3">
      <c r="B41" s="326">
        <v>3</v>
      </c>
      <c r="C41" s="327" t="s">
        <v>180</v>
      </c>
      <c r="D41" s="322">
        <v>55147500</v>
      </c>
      <c r="E41" s="323">
        <f t="shared" si="5"/>
        <v>3.8562211402125665E-2</v>
      </c>
      <c r="F41" s="328">
        <v>0</v>
      </c>
      <c r="G41" s="323">
        <f t="shared" si="6"/>
        <v>0</v>
      </c>
      <c r="H41" s="328">
        <v>55147500</v>
      </c>
      <c r="I41" s="323">
        <f t="shared" si="7"/>
        <v>4.8765120331270194E-2</v>
      </c>
      <c r="J41" s="328">
        <v>0</v>
      </c>
      <c r="K41" s="323">
        <f t="shared" si="8"/>
        <v>0</v>
      </c>
      <c r="L41" s="328">
        <v>17732239.710000001</v>
      </c>
      <c r="M41" s="323">
        <f t="shared" si="9"/>
        <v>2.3867379471183822E-2</v>
      </c>
      <c r="N41" s="328">
        <v>0</v>
      </c>
      <c r="O41" s="329">
        <v>24</v>
      </c>
      <c r="Q41" s="414"/>
    </row>
    <row r="42" spans="2:17" s="325" customFormat="1" ht="26.4" x14ac:dyDescent="0.3">
      <c r="B42" s="320">
        <v>4</v>
      </c>
      <c r="C42" s="327" t="s">
        <v>181</v>
      </c>
      <c r="D42" s="322">
        <v>10177007.699999999</v>
      </c>
      <c r="E42" s="323">
        <f t="shared" si="5"/>
        <v>7.1163320616249269E-3</v>
      </c>
      <c r="F42" s="328">
        <v>0</v>
      </c>
      <c r="G42" s="323">
        <f t="shared" si="6"/>
        <v>0</v>
      </c>
      <c r="H42" s="328">
        <v>10177007.699999999</v>
      </c>
      <c r="I42" s="323">
        <f t="shared" si="7"/>
        <v>8.9991931656514482E-3</v>
      </c>
      <c r="J42" s="328">
        <v>0</v>
      </c>
      <c r="K42" s="323">
        <f t="shared" si="8"/>
        <v>0</v>
      </c>
      <c r="L42" s="328">
        <v>1701341.85</v>
      </c>
      <c r="M42" s="323">
        <f t="shared" si="9"/>
        <v>2.2899854845327885E-3</v>
      </c>
      <c r="N42" s="328">
        <v>0</v>
      </c>
      <c r="O42" s="329">
        <v>6</v>
      </c>
      <c r="Q42" s="414"/>
    </row>
    <row r="43" spans="2:17" s="325" customFormat="1" ht="26.4" x14ac:dyDescent="0.3">
      <c r="B43" s="326">
        <v>5</v>
      </c>
      <c r="C43" s="327" t="s">
        <v>182</v>
      </c>
      <c r="D43" s="322">
        <v>127467000</v>
      </c>
      <c r="E43" s="323">
        <f t="shared" si="5"/>
        <v>8.9132044078058872E-2</v>
      </c>
      <c r="F43" s="328">
        <v>0</v>
      </c>
      <c r="G43" s="323">
        <f t="shared" si="6"/>
        <v>0</v>
      </c>
      <c r="H43" s="328">
        <v>127467000</v>
      </c>
      <c r="I43" s="323">
        <f t="shared" si="7"/>
        <v>0.11271487543888695</v>
      </c>
      <c r="J43" s="328">
        <v>0</v>
      </c>
      <c r="K43" s="323">
        <f t="shared" si="8"/>
        <v>0</v>
      </c>
      <c r="L43" s="328">
        <v>49258758.93</v>
      </c>
      <c r="M43" s="323">
        <f t="shared" si="9"/>
        <v>6.6301691770998206E-2</v>
      </c>
      <c r="N43" s="328">
        <v>0</v>
      </c>
      <c r="O43" s="329">
        <v>16</v>
      </c>
      <c r="Q43" s="414"/>
    </row>
    <row r="44" spans="2:17" s="325" customFormat="1" ht="26.4" x14ac:dyDescent="0.3">
      <c r="B44" s="320">
        <v>6</v>
      </c>
      <c r="C44" s="327" t="s">
        <v>183</v>
      </c>
      <c r="D44" s="322">
        <v>27700000</v>
      </c>
      <c r="E44" s="323">
        <f t="shared" si="5"/>
        <v>1.9369386750784368E-2</v>
      </c>
      <c r="F44" s="328">
        <v>0</v>
      </c>
      <c r="G44" s="323">
        <f t="shared" si="6"/>
        <v>0</v>
      </c>
      <c r="H44" s="328">
        <v>27700000</v>
      </c>
      <c r="I44" s="323">
        <f t="shared" si="7"/>
        <v>2.4494198888003707E-2</v>
      </c>
      <c r="J44" s="328">
        <v>0</v>
      </c>
      <c r="K44" s="323">
        <f t="shared" si="8"/>
        <v>0</v>
      </c>
      <c r="L44" s="328">
        <v>15113424.689999999</v>
      </c>
      <c r="M44" s="323">
        <f t="shared" si="9"/>
        <v>2.0342486233251394E-2</v>
      </c>
      <c r="N44" s="328">
        <v>0</v>
      </c>
      <c r="O44" s="329">
        <v>19</v>
      </c>
      <c r="Q44" s="414"/>
    </row>
    <row r="45" spans="2:17" s="325" customFormat="1" ht="26.4" x14ac:dyDescent="0.3">
      <c r="B45" s="320">
        <v>6</v>
      </c>
      <c r="C45" s="327" t="s">
        <v>292</v>
      </c>
      <c r="D45" s="322">
        <v>0</v>
      </c>
      <c r="E45" s="323">
        <f t="shared" ref="E45" si="10">D45/$D$54</f>
        <v>0</v>
      </c>
      <c r="F45" s="328">
        <v>0</v>
      </c>
      <c r="G45" s="323">
        <f t="shared" ref="G45" si="11">F45/$F$54</f>
        <v>0</v>
      </c>
      <c r="H45" s="328">
        <v>0</v>
      </c>
      <c r="I45" s="323">
        <f t="shared" ref="I45" si="12">H45/$H$54</f>
        <v>0</v>
      </c>
      <c r="J45" s="328">
        <v>0</v>
      </c>
      <c r="K45" s="323">
        <f t="shared" ref="K45" si="13">J45/$J$54</f>
        <v>0</v>
      </c>
      <c r="L45" s="328">
        <v>0</v>
      </c>
      <c r="M45" s="323">
        <f t="shared" ref="M45" si="14">L45/$L$54</f>
        <v>0</v>
      </c>
      <c r="N45" s="328">
        <v>0</v>
      </c>
      <c r="O45" s="329">
        <v>0</v>
      </c>
      <c r="Q45" s="414"/>
    </row>
    <row r="46" spans="2:17" s="325" customFormat="1" ht="26.4" x14ac:dyDescent="0.3">
      <c r="B46" s="326">
        <v>7</v>
      </c>
      <c r="C46" s="327" t="s">
        <v>184</v>
      </c>
      <c r="D46" s="322">
        <v>219298423.05000001</v>
      </c>
      <c r="E46" s="323">
        <f t="shared" si="5"/>
        <v>0.15334570288420848</v>
      </c>
      <c r="F46" s="328">
        <v>0</v>
      </c>
      <c r="G46" s="323">
        <f t="shared" si="6"/>
        <v>0</v>
      </c>
      <c r="H46" s="328">
        <v>176802009.37</v>
      </c>
      <c r="I46" s="323">
        <f t="shared" si="7"/>
        <v>0.15634020149124458</v>
      </c>
      <c r="J46" s="328">
        <v>42496413.68</v>
      </c>
      <c r="K46" s="323">
        <f t="shared" si="8"/>
        <v>0.14322263992112266</v>
      </c>
      <c r="L46" s="328">
        <v>79703437.900000006</v>
      </c>
      <c r="M46" s="323">
        <f t="shared" si="9"/>
        <v>0.10727986022230661</v>
      </c>
      <c r="N46" s="328">
        <v>0</v>
      </c>
      <c r="O46" s="329">
        <v>25</v>
      </c>
      <c r="Q46" s="414"/>
    </row>
    <row r="47" spans="2:17" ht="26.4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185</v>
      </c>
      <c r="N47" s="348"/>
      <c r="O47" s="350"/>
      <c r="Q47" s="414"/>
    </row>
    <row r="48" spans="2:17" s="341" customFormat="1" ht="31.8" x14ac:dyDescent="0.3">
      <c r="B48" s="336" t="s">
        <v>186</v>
      </c>
      <c r="C48" s="337"/>
      <c r="D48" s="338">
        <f>SUM(D39:D47)</f>
        <v>457164930.75</v>
      </c>
      <c r="E48" s="339">
        <f t="shared" ref="E48" si="15">D48/$D$54</f>
        <v>0.31967524738600372</v>
      </c>
      <c r="F48" s="338">
        <f>SUM(F39:F46)</f>
        <v>0</v>
      </c>
      <c r="G48" s="339">
        <f t="shared" ref="G48" si="16">F48/$F$54</f>
        <v>0</v>
      </c>
      <c r="H48" s="338">
        <f>SUM(H39:H46)</f>
        <v>414668517.06999999</v>
      </c>
      <c r="I48" s="339">
        <f t="shared" ref="I48" si="17">H48/$H$54</f>
        <v>0.36667773031430106</v>
      </c>
      <c r="J48" s="338">
        <f>SUM(J39:J46)</f>
        <v>42496413.68</v>
      </c>
      <c r="K48" s="339">
        <f t="shared" ref="K48" si="18">J48/$J$54</f>
        <v>0.14322263992112266</v>
      </c>
      <c r="L48" s="338">
        <f>SUM(L39:L46)</f>
        <v>170640024.99000001</v>
      </c>
      <c r="M48" s="339">
        <f t="shared" ref="M48" si="19">L48/$L$54</f>
        <v>0.22967940294151484</v>
      </c>
      <c r="N48" s="338">
        <f>SUM(N39:N46)</f>
        <v>0</v>
      </c>
      <c r="O48" s="340">
        <f>SUM(O39:O46)</f>
        <v>97</v>
      </c>
      <c r="Q48" s="414"/>
    </row>
    <row r="49" spans="2:17" ht="26.4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  <c r="Q49" s="414"/>
    </row>
    <row r="50" spans="2:17" ht="26.4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  <c r="Q50" s="414"/>
    </row>
    <row r="51" spans="2:17" ht="26.4" hidden="1" x14ac:dyDescent="0.3">
      <c r="B51" s="351" t="s">
        <v>187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  <c r="Q51" s="414"/>
    </row>
    <row r="52" spans="2:17" ht="26.4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  <c r="Q52" s="414"/>
    </row>
    <row r="53" spans="2:17" ht="26.4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  <c r="Q53" s="414"/>
    </row>
    <row r="54" spans="2:17" s="341" customFormat="1" ht="31.8" x14ac:dyDescent="0.3">
      <c r="B54" s="336" t="s">
        <v>188</v>
      </c>
      <c r="C54" s="337"/>
      <c r="D54" s="338">
        <f>D34+D48</f>
        <v>1430091739.9400001</v>
      </c>
      <c r="E54" s="339">
        <f>E48+E34</f>
        <v>0.99999999999999989</v>
      </c>
      <c r="F54" s="338">
        <f>F34+F48</f>
        <v>2495970.5800000005</v>
      </c>
      <c r="G54" s="339">
        <f>G48+G34</f>
        <v>1</v>
      </c>
      <c r="H54" s="338">
        <f>H34+H48</f>
        <v>1130880014.7599998</v>
      </c>
      <c r="I54" s="339">
        <f>I48+I34</f>
        <v>1</v>
      </c>
      <c r="J54" s="338">
        <f>J34+J48</f>
        <v>296715754.60000002</v>
      </c>
      <c r="K54" s="339">
        <f>K48+K34</f>
        <v>1</v>
      </c>
      <c r="L54" s="338">
        <f>L34+L48</f>
        <v>742948748.57999992</v>
      </c>
      <c r="M54" s="339">
        <f>M48+M34</f>
        <v>1</v>
      </c>
      <c r="N54" s="338">
        <f>N34+N48</f>
        <v>1289936.9000000001</v>
      </c>
      <c r="O54" s="340">
        <f>O34+O48</f>
        <v>3072</v>
      </c>
      <c r="Q54" s="414"/>
    </row>
    <row r="55" spans="2:17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7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7" x14ac:dyDescent="0.3">
      <c r="D57" s="360"/>
      <c r="E57" s="360"/>
      <c r="F57" s="360"/>
      <c r="H57" s="360"/>
      <c r="J57" s="360"/>
      <c r="L57" s="360"/>
    </row>
    <row r="58" spans="2:17" x14ac:dyDescent="0.3">
      <c r="D58" s="360"/>
      <c r="E58" s="360"/>
      <c r="F58" s="360"/>
      <c r="H58" s="360"/>
      <c r="J58" s="360"/>
      <c r="L58" s="360"/>
    </row>
    <row r="59" spans="2:17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7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7" x14ac:dyDescent="0.3">
      <c r="D61" s="360"/>
      <c r="E61" s="360"/>
      <c r="F61" s="360"/>
      <c r="H61" s="360"/>
      <c r="J61" s="360"/>
      <c r="L61" s="360"/>
    </row>
    <row r="62" spans="2:17" x14ac:dyDescent="0.3">
      <c r="D62" s="360"/>
      <c r="E62" s="360"/>
      <c r="F62" s="360"/>
      <c r="H62" s="360"/>
      <c r="J62" s="360"/>
      <c r="L62" s="360"/>
    </row>
  </sheetData>
  <mergeCells count="27"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CAF4-6579-4A65-A144-9B7BDBF5B3D2}">
  <sheetPr>
    <pageSetUpPr fitToPage="1"/>
  </sheetPr>
  <dimension ref="A1:Q62"/>
  <sheetViews>
    <sheetView showGridLines="0" zoomScale="50" zoomScaleNormal="50" workbookViewId="0">
      <selection activeCell="C8" sqref="C8"/>
    </sheetView>
  </sheetViews>
  <sheetFormatPr baseColWidth="10" defaultColWidth="11.44140625" defaultRowHeight="13.2" x14ac:dyDescent="0.3"/>
  <cols>
    <col min="1" max="1" width="4.33203125" style="317" customWidth="1"/>
    <col min="2" max="2" width="5.109375" style="317" customWidth="1"/>
    <col min="3" max="3" width="79.33203125" style="317" customWidth="1"/>
    <col min="4" max="4" width="30.109375" style="317" bestFit="1" customWidth="1"/>
    <col min="5" max="5" width="15.6640625" style="317" bestFit="1" customWidth="1"/>
    <col min="6" max="6" width="22.88671875" style="317" bestFit="1" customWidth="1"/>
    <col min="7" max="7" width="15.44140625" style="317" bestFit="1" customWidth="1"/>
    <col min="8" max="8" width="29.5546875" style="317" bestFit="1" customWidth="1"/>
    <col min="9" max="9" width="15.44140625" style="317" bestFit="1" customWidth="1"/>
    <col min="10" max="10" width="27.109375" style="317" bestFit="1" customWidth="1"/>
    <col min="11" max="11" width="15.44140625" style="317" bestFit="1" customWidth="1"/>
    <col min="12" max="12" width="30.109375" style="317" bestFit="1" customWidth="1"/>
    <col min="13" max="13" width="15.6640625" style="317" bestFit="1" customWidth="1"/>
    <col min="14" max="14" width="22.33203125" style="317" bestFit="1" customWidth="1"/>
    <col min="15" max="15" width="23.44140625" style="317" bestFit="1" customWidth="1"/>
    <col min="16" max="16" width="4.109375" style="317" customWidth="1"/>
    <col min="17" max="17" width="7.21875" style="317" customWidth="1"/>
    <col min="18" max="16384" width="11.44140625" style="317"/>
  </cols>
  <sheetData>
    <row r="1" spans="1:17" ht="77.25" customHeight="1" x14ac:dyDescent="0.3">
      <c r="A1" s="317" t="s">
        <v>185</v>
      </c>
      <c r="B1" s="459" t="s">
        <v>434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316"/>
    </row>
    <row r="2" spans="1:17" x14ac:dyDescent="0.3">
      <c r="C2" s="318"/>
      <c r="I2" s="319"/>
    </row>
    <row r="3" spans="1:17" ht="31.95" customHeight="1" x14ac:dyDescent="0.3">
      <c r="B3" s="461" t="s">
        <v>138</v>
      </c>
      <c r="C3" s="461"/>
      <c r="D3" s="462" t="s">
        <v>139</v>
      </c>
      <c r="E3" s="462" t="s">
        <v>77</v>
      </c>
      <c r="F3" s="462" t="s">
        <v>140</v>
      </c>
      <c r="G3" s="462" t="s">
        <v>77</v>
      </c>
      <c r="H3" s="462" t="s">
        <v>141</v>
      </c>
      <c r="I3" s="462" t="s">
        <v>77</v>
      </c>
      <c r="J3" s="462" t="s">
        <v>142</v>
      </c>
      <c r="K3" s="462" t="s">
        <v>77</v>
      </c>
      <c r="L3" s="462" t="s">
        <v>143</v>
      </c>
      <c r="M3" s="462" t="s">
        <v>77</v>
      </c>
      <c r="N3" s="462" t="s">
        <v>144</v>
      </c>
      <c r="O3" s="462" t="s">
        <v>145</v>
      </c>
    </row>
    <row r="4" spans="1:17" ht="27.6" customHeight="1" x14ac:dyDescent="0.3">
      <c r="B4" s="461"/>
      <c r="C4" s="461"/>
      <c r="D4" s="462"/>
      <c r="E4" s="462"/>
      <c r="F4" s="463"/>
      <c r="G4" s="462"/>
      <c r="H4" s="462"/>
      <c r="I4" s="462"/>
      <c r="J4" s="462"/>
      <c r="K4" s="462"/>
      <c r="L4" s="462" t="s">
        <v>146</v>
      </c>
      <c r="M4" s="462"/>
      <c r="N4" s="462" t="s">
        <v>147</v>
      </c>
      <c r="O4" s="462" t="s">
        <v>148</v>
      </c>
    </row>
    <row r="5" spans="1:17" ht="15.6" customHeight="1" x14ac:dyDescent="0.3">
      <c r="B5" s="461"/>
      <c r="C5" s="461"/>
      <c r="D5" s="462"/>
      <c r="E5" s="462"/>
      <c r="F5" s="463"/>
      <c r="G5" s="462"/>
      <c r="H5" s="462"/>
      <c r="I5" s="462"/>
      <c r="J5" s="462"/>
      <c r="K5" s="462"/>
      <c r="L5" s="462"/>
      <c r="M5" s="462"/>
      <c r="N5" s="462"/>
      <c r="O5" s="462"/>
    </row>
    <row r="6" spans="1:17" s="325" customFormat="1" ht="26.4" x14ac:dyDescent="0.3">
      <c r="B6" s="320">
        <v>1</v>
      </c>
      <c r="C6" s="321" t="s">
        <v>149</v>
      </c>
      <c r="D6" s="322">
        <v>82272380.680000007</v>
      </c>
      <c r="E6" s="323">
        <f>D6/$D$54</f>
        <v>3.1218951277842136E-2</v>
      </c>
      <c r="F6" s="322">
        <v>250281.51</v>
      </c>
      <c r="G6" s="323">
        <f>F6/$F$54</f>
        <v>4.1480703756432612E-2</v>
      </c>
      <c r="H6" s="322">
        <v>54301928.489999987</v>
      </c>
      <c r="I6" s="323">
        <f>H6/$H$54</f>
        <v>2.6213220278135375E-2</v>
      </c>
      <c r="J6" s="322">
        <v>27720170.68</v>
      </c>
      <c r="K6" s="323">
        <f>J6/$J$54</f>
        <v>4.9699684798220657E-2</v>
      </c>
      <c r="L6" s="322">
        <v>46340690.510000005</v>
      </c>
      <c r="M6" s="323">
        <f>L6/$L$54</f>
        <v>3.3433834240197184E-2</v>
      </c>
      <c r="N6" s="322">
        <v>233996.57</v>
      </c>
      <c r="O6" s="324">
        <v>524</v>
      </c>
      <c r="Q6" s="414"/>
    </row>
    <row r="7" spans="1:17" s="325" customFormat="1" ht="26.4" x14ac:dyDescent="0.3">
      <c r="B7" s="326">
        <v>2</v>
      </c>
      <c r="C7" s="327" t="s">
        <v>150</v>
      </c>
      <c r="D7" s="322">
        <v>7797891.4199999999</v>
      </c>
      <c r="E7" s="323">
        <f t="shared" ref="E7:E34" si="0">D7/$D$54</f>
        <v>2.9589759078171751E-3</v>
      </c>
      <c r="F7" s="328">
        <v>0</v>
      </c>
      <c r="G7" s="323">
        <f t="shared" ref="G7:G34" si="1">F7/$F$54</f>
        <v>0</v>
      </c>
      <c r="H7" s="328">
        <v>5566030.2599999998</v>
      </c>
      <c r="I7" s="323">
        <f t="shared" ref="I7:I34" si="2">H7/$H$54</f>
        <v>2.6868949471475232E-3</v>
      </c>
      <c r="J7" s="322">
        <v>2231861.16</v>
      </c>
      <c r="K7" s="323">
        <f t="shared" ref="K7:K34" si="3">J7/$J$54</f>
        <v>4.0015192347073649E-3</v>
      </c>
      <c r="L7" s="328">
        <v>5059547.7699999996</v>
      </c>
      <c r="M7" s="323">
        <f t="shared" ref="M7:M34" si="4">L7/$L$54</f>
        <v>3.6503573773039853E-3</v>
      </c>
      <c r="N7" s="328">
        <v>86834.94</v>
      </c>
      <c r="O7" s="329">
        <v>50</v>
      </c>
      <c r="Q7" s="414"/>
    </row>
    <row r="8" spans="1:17" s="325" customFormat="1" ht="26.4" x14ac:dyDescent="0.3">
      <c r="B8" s="326">
        <v>3</v>
      </c>
      <c r="C8" s="327" t="s">
        <v>151</v>
      </c>
      <c r="D8" s="322">
        <v>93795036.25</v>
      </c>
      <c r="E8" s="323">
        <f t="shared" si="0"/>
        <v>3.5591320472193572E-2</v>
      </c>
      <c r="F8" s="328">
        <v>936525.37</v>
      </c>
      <c r="G8" s="323">
        <f t="shared" si="1"/>
        <v>0.15521614614420953</v>
      </c>
      <c r="H8" s="328">
        <v>36246377.550000004</v>
      </c>
      <c r="I8" s="323">
        <f t="shared" si="2"/>
        <v>1.7497247435283695E-2</v>
      </c>
      <c r="J8" s="322">
        <v>56612133.329999991</v>
      </c>
      <c r="K8" s="323">
        <f t="shared" si="3"/>
        <v>0.10150028348439598</v>
      </c>
      <c r="L8" s="328">
        <v>71922921.75999999</v>
      </c>
      <c r="M8" s="323">
        <f t="shared" si="4"/>
        <v>5.1890876414014631E-2</v>
      </c>
      <c r="N8" s="328">
        <v>390771.88</v>
      </c>
      <c r="O8" s="329">
        <v>742</v>
      </c>
      <c r="Q8" s="414"/>
    </row>
    <row r="9" spans="1:17" s="325" customFormat="1" ht="26.4" x14ac:dyDescent="0.3">
      <c r="B9" s="326">
        <v>4</v>
      </c>
      <c r="C9" s="327" t="s">
        <v>152</v>
      </c>
      <c r="D9" s="322">
        <v>10743566.539999999</v>
      </c>
      <c r="E9" s="323">
        <f t="shared" si="0"/>
        <v>4.0767372669945085E-3</v>
      </c>
      <c r="F9" s="328">
        <v>628894.16</v>
      </c>
      <c r="G9" s="323">
        <f t="shared" si="1"/>
        <v>0.10423052164385029</v>
      </c>
      <c r="H9" s="328">
        <v>5286983.6800000025</v>
      </c>
      <c r="I9" s="323">
        <f t="shared" si="2"/>
        <v>2.5521905329065576E-3</v>
      </c>
      <c r="J9" s="322">
        <v>4827688.6999999993</v>
      </c>
      <c r="K9" s="323">
        <f t="shared" si="3"/>
        <v>8.6555962971412558E-3</v>
      </c>
      <c r="L9" s="328">
        <v>9761146.8000000007</v>
      </c>
      <c r="M9" s="323">
        <f t="shared" si="4"/>
        <v>7.0424622618647983E-3</v>
      </c>
      <c r="N9" s="328">
        <v>40565.58</v>
      </c>
      <c r="O9" s="329">
        <v>187</v>
      </c>
      <c r="Q9" s="414"/>
    </row>
    <row r="10" spans="1:17" s="325" customFormat="1" ht="26.4" x14ac:dyDescent="0.3">
      <c r="B10" s="326">
        <v>5</v>
      </c>
      <c r="C10" s="327" t="s">
        <v>153</v>
      </c>
      <c r="D10" s="322">
        <v>1255664.2</v>
      </c>
      <c r="E10" s="323">
        <f t="shared" si="0"/>
        <v>4.7647240978235201E-4</v>
      </c>
      <c r="F10" s="328">
        <v>3482</v>
      </c>
      <c r="G10" s="323">
        <f t="shared" si="1"/>
        <v>5.7709341165433409E-4</v>
      </c>
      <c r="H10" s="328">
        <v>1207053.1300000001</v>
      </c>
      <c r="I10" s="323">
        <f t="shared" si="2"/>
        <v>5.8268187638915259E-4</v>
      </c>
      <c r="J10" s="322">
        <v>45129.07</v>
      </c>
      <c r="K10" s="323">
        <f t="shared" si="3"/>
        <v>8.0912220207037921E-5</v>
      </c>
      <c r="L10" s="328">
        <v>994739.13</v>
      </c>
      <c r="M10" s="323">
        <f t="shared" si="4"/>
        <v>7.1768337542318494E-4</v>
      </c>
      <c r="N10" s="328">
        <v>8046.2</v>
      </c>
      <c r="O10" s="329">
        <v>22</v>
      </c>
      <c r="Q10" s="414"/>
    </row>
    <row r="11" spans="1:17" s="325" customFormat="1" ht="26.4" x14ac:dyDescent="0.3">
      <c r="B11" s="326">
        <v>6</v>
      </c>
      <c r="C11" s="327" t="s">
        <v>154</v>
      </c>
      <c r="D11" s="322">
        <v>68937331.930000007</v>
      </c>
      <c r="E11" s="323">
        <f t="shared" si="0"/>
        <v>2.6158854149583133E-2</v>
      </c>
      <c r="F11" s="328">
        <v>19960</v>
      </c>
      <c r="G11" s="323">
        <f t="shared" si="1"/>
        <v>3.3080943413614327E-3</v>
      </c>
      <c r="H11" s="328">
        <v>48917371.930000015</v>
      </c>
      <c r="I11" s="323">
        <f t="shared" si="2"/>
        <v>2.3613928298415885E-2</v>
      </c>
      <c r="J11" s="322">
        <v>20000000</v>
      </c>
      <c r="K11" s="323">
        <f t="shared" si="3"/>
        <v>3.5858137651424205E-2</v>
      </c>
      <c r="L11" s="328">
        <v>40682149.649999999</v>
      </c>
      <c r="M11" s="323">
        <f t="shared" si="4"/>
        <v>2.9351315937760629E-2</v>
      </c>
      <c r="N11" s="328">
        <v>33374.53</v>
      </c>
      <c r="O11" s="329">
        <v>99</v>
      </c>
      <c r="Q11" s="414"/>
    </row>
    <row r="12" spans="1:17" s="325" customFormat="1" ht="26.4" x14ac:dyDescent="0.3">
      <c r="B12" s="326">
        <v>7</v>
      </c>
      <c r="C12" s="327" t="s">
        <v>155</v>
      </c>
      <c r="D12" s="322">
        <v>11626668.08</v>
      </c>
      <c r="E12" s="323">
        <f t="shared" si="0"/>
        <v>4.4118376217281274E-3</v>
      </c>
      <c r="F12" s="328">
        <v>1185.8000000000002</v>
      </c>
      <c r="G12" s="323">
        <f t="shared" si="1"/>
        <v>1.9652997344621182E-4</v>
      </c>
      <c r="H12" s="328">
        <v>11080618.590000002</v>
      </c>
      <c r="I12" s="323">
        <f t="shared" si="2"/>
        <v>5.3489572837392228E-3</v>
      </c>
      <c r="J12" s="322">
        <v>544863.69000000006</v>
      </c>
      <c r="K12" s="323">
        <f t="shared" si="3"/>
        <v>9.7688985986414635E-4</v>
      </c>
      <c r="L12" s="328">
        <v>4254837.1899999995</v>
      </c>
      <c r="M12" s="323">
        <f t="shared" si="4"/>
        <v>3.069775606791802E-3</v>
      </c>
      <c r="N12" s="328">
        <v>102176.88</v>
      </c>
      <c r="O12" s="329">
        <v>287</v>
      </c>
      <c r="Q12" s="414"/>
    </row>
    <row r="13" spans="1:17" s="325" customFormat="1" ht="26.4" x14ac:dyDescent="0.3">
      <c r="B13" s="326">
        <v>8</v>
      </c>
      <c r="C13" s="327" t="s">
        <v>156</v>
      </c>
      <c r="D13" s="322">
        <v>51165489.630000003</v>
      </c>
      <c r="E13" s="323">
        <f t="shared" si="0"/>
        <v>1.9415178151690592E-2</v>
      </c>
      <c r="F13" s="328">
        <v>927092.1399999999</v>
      </c>
      <c r="G13" s="323">
        <f t="shared" si="1"/>
        <v>0.15365271854983273</v>
      </c>
      <c r="H13" s="328">
        <v>50170357.090000011</v>
      </c>
      <c r="I13" s="323">
        <f t="shared" si="2"/>
        <v>2.4218782986226157E-2</v>
      </c>
      <c r="J13" s="322">
        <v>68040.399999999994</v>
      </c>
      <c r="K13" s="323">
        <f t="shared" si="3"/>
        <v>1.2199010145289815E-4</v>
      </c>
      <c r="L13" s="328">
        <v>30127793.460000001</v>
      </c>
      <c r="M13" s="323">
        <f t="shared" si="4"/>
        <v>2.1736569772243058E-2</v>
      </c>
      <c r="N13" s="328">
        <v>31961.56</v>
      </c>
      <c r="O13" s="329">
        <v>230</v>
      </c>
      <c r="Q13" s="414"/>
    </row>
    <row r="14" spans="1:17" s="325" customFormat="1" ht="26.4" x14ac:dyDescent="0.3">
      <c r="B14" s="326">
        <v>9</v>
      </c>
      <c r="C14" s="327" t="s">
        <v>157</v>
      </c>
      <c r="D14" s="322">
        <v>507481.98</v>
      </c>
      <c r="E14" s="323">
        <f t="shared" si="0"/>
        <v>1.9256833310348368E-4</v>
      </c>
      <c r="F14" s="328">
        <v>15500</v>
      </c>
      <c r="G14" s="323">
        <f t="shared" si="1"/>
        <v>2.5689109364279666E-3</v>
      </c>
      <c r="H14" s="328">
        <v>491981.98</v>
      </c>
      <c r="I14" s="323">
        <f t="shared" si="2"/>
        <v>2.3749491727514141E-4</v>
      </c>
      <c r="J14" s="322">
        <v>0</v>
      </c>
      <c r="K14" s="323">
        <f t="shared" si="3"/>
        <v>0</v>
      </c>
      <c r="L14" s="328">
        <v>507481.98</v>
      </c>
      <c r="M14" s="323">
        <f t="shared" si="4"/>
        <v>3.6613758259699831E-4</v>
      </c>
      <c r="N14" s="328">
        <v>2624.71</v>
      </c>
      <c r="O14" s="329">
        <v>7</v>
      </c>
      <c r="Q14" s="414"/>
    </row>
    <row r="15" spans="1:17" s="325" customFormat="1" ht="26.4" x14ac:dyDescent="0.3">
      <c r="B15" s="326">
        <v>10</v>
      </c>
      <c r="C15" s="327" t="s">
        <v>158</v>
      </c>
      <c r="D15" s="322">
        <v>15582213.390000001</v>
      </c>
      <c r="E15" s="323">
        <f t="shared" si="0"/>
        <v>5.9128027729675918E-3</v>
      </c>
      <c r="F15" s="328">
        <v>171871.35</v>
      </c>
      <c r="G15" s="323">
        <f t="shared" si="1"/>
        <v>2.8485302624105729E-2</v>
      </c>
      <c r="H15" s="328">
        <v>11056852.870000001</v>
      </c>
      <c r="I15" s="323">
        <f t="shared" si="2"/>
        <v>5.3374848356926817E-3</v>
      </c>
      <c r="J15" s="322">
        <v>4353489.17</v>
      </c>
      <c r="K15" s="323">
        <f t="shared" si="3"/>
        <v>7.8054006960922243E-3</v>
      </c>
      <c r="L15" s="328">
        <v>6892504.9100000001</v>
      </c>
      <c r="M15" s="323">
        <f t="shared" si="4"/>
        <v>4.9727974297438925E-3</v>
      </c>
      <c r="N15" s="328">
        <v>175865.06</v>
      </c>
      <c r="O15" s="329">
        <v>63</v>
      </c>
      <c r="Q15" s="414"/>
    </row>
    <row r="16" spans="1:17" s="325" customFormat="1" ht="26.4" x14ac:dyDescent="0.3">
      <c r="B16" s="326">
        <v>11</v>
      </c>
      <c r="C16" s="327" t="s">
        <v>159</v>
      </c>
      <c r="D16" s="322">
        <v>32148291.82</v>
      </c>
      <c r="E16" s="323">
        <f t="shared" si="0"/>
        <v>1.2198941463698397E-2</v>
      </c>
      <c r="F16" s="328">
        <v>28386.04</v>
      </c>
      <c r="G16" s="323">
        <f t="shared" si="1"/>
        <v>4.7045941030891426E-3</v>
      </c>
      <c r="H16" s="328">
        <v>15542823.050000001</v>
      </c>
      <c r="I16" s="323">
        <f t="shared" si="2"/>
        <v>7.5030013792007416E-3</v>
      </c>
      <c r="J16" s="322">
        <v>16577082.729999999</v>
      </c>
      <c r="K16" s="323">
        <f t="shared" si="3"/>
        <v>2.9721165719569342E-2</v>
      </c>
      <c r="L16" s="328">
        <v>25057634.610000003</v>
      </c>
      <c r="M16" s="323">
        <f t="shared" si="4"/>
        <v>1.807855672373683E-2</v>
      </c>
      <c r="N16" s="328">
        <v>39527.72</v>
      </c>
      <c r="O16" s="329">
        <v>92</v>
      </c>
      <c r="Q16" s="414"/>
    </row>
    <row r="17" spans="2:17" s="325" customFormat="1" ht="26.4" x14ac:dyDescent="0.3">
      <c r="B17" s="326">
        <v>12</v>
      </c>
      <c r="C17" s="327" t="s">
        <v>160</v>
      </c>
      <c r="D17" s="322">
        <v>10317719.210000001</v>
      </c>
      <c r="E17" s="323">
        <f t="shared" si="0"/>
        <v>3.9151458928640042E-3</v>
      </c>
      <c r="F17" s="328">
        <v>980238.32000000007</v>
      </c>
      <c r="G17" s="323">
        <f t="shared" si="1"/>
        <v>0.16246096390669529</v>
      </c>
      <c r="H17" s="328">
        <v>7864879.7200000007</v>
      </c>
      <c r="I17" s="323">
        <f t="shared" si="2"/>
        <v>3.7966206780182025E-3</v>
      </c>
      <c r="J17" s="322">
        <v>1472601.1699999997</v>
      </c>
      <c r="K17" s="323">
        <f t="shared" si="3"/>
        <v>2.6402367729754161E-3</v>
      </c>
      <c r="L17" s="328">
        <v>8690433.2599999998</v>
      </c>
      <c r="M17" s="323">
        <f t="shared" si="4"/>
        <v>6.269964946414356E-3</v>
      </c>
      <c r="N17" s="328">
        <v>27161.8</v>
      </c>
      <c r="O17" s="329">
        <v>152</v>
      </c>
      <c r="Q17" s="414"/>
    </row>
    <row r="18" spans="2:17" s="325" customFormat="1" ht="26.4" x14ac:dyDescent="0.3">
      <c r="B18" s="326">
        <v>13</v>
      </c>
      <c r="C18" s="327" t="s">
        <v>161</v>
      </c>
      <c r="D18" s="322">
        <v>6037455.7800000003</v>
      </c>
      <c r="E18" s="323">
        <f t="shared" si="0"/>
        <v>2.2909637022788336E-3</v>
      </c>
      <c r="F18" s="328">
        <v>0</v>
      </c>
      <c r="G18" s="323">
        <f t="shared" si="1"/>
        <v>0</v>
      </c>
      <c r="H18" s="328">
        <v>3295195.34</v>
      </c>
      <c r="I18" s="323">
        <f t="shared" si="2"/>
        <v>1.5906927011406628E-3</v>
      </c>
      <c r="J18" s="322">
        <v>2742260.4400000004</v>
      </c>
      <c r="K18" s="323">
        <f t="shared" si="3"/>
        <v>4.9166176166787557E-3</v>
      </c>
      <c r="L18" s="328">
        <v>5319620.08</v>
      </c>
      <c r="M18" s="323">
        <f t="shared" si="4"/>
        <v>3.8379940829143351E-3</v>
      </c>
      <c r="N18" s="328">
        <v>88452.03</v>
      </c>
      <c r="O18" s="329">
        <v>23</v>
      </c>
      <c r="Q18" s="414"/>
    </row>
    <row r="19" spans="2:17" s="325" customFormat="1" ht="26.4" x14ac:dyDescent="0.3">
      <c r="B19" s="326">
        <v>14</v>
      </c>
      <c r="C19" s="327" t="s">
        <v>162</v>
      </c>
      <c r="D19" s="322">
        <v>95661089.670000002</v>
      </c>
      <c r="E19" s="323">
        <f t="shared" si="0"/>
        <v>3.6299410238398583E-2</v>
      </c>
      <c r="F19" s="328">
        <v>33000</v>
      </c>
      <c r="G19" s="323">
        <f t="shared" si="1"/>
        <v>5.4692942517498644E-3</v>
      </c>
      <c r="H19" s="328">
        <v>69560032.050000012</v>
      </c>
      <c r="I19" s="323">
        <f t="shared" si="2"/>
        <v>3.3578778753992046E-2</v>
      </c>
      <c r="J19" s="322">
        <v>26068057.619999997</v>
      </c>
      <c r="K19" s="323">
        <f t="shared" si="3"/>
        <v>4.6737599922160873E-2</v>
      </c>
      <c r="L19" s="328">
        <v>61027182.409999996</v>
      </c>
      <c r="M19" s="323">
        <f t="shared" si="4"/>
        <v>4.4029829473557776E-2</v>
      </c>
      <c r="N19" s="328">
        <v>74214.92</v>
      </c>
      <c r="O19" s="329">
        <v>50</v>
      </c>
      <c r="Q19" s="414"/>
    </row>
    <row r="20" spans="2:17" s="325" customFormat="1" ht="26.4" x14ac:dyDescent="0.3">
      <c r="B20" s="326">
        <v>15</v>
      </c>
      <c r="C20" s="327" t="s">
        <v>163</v>
      </c>
      <c r="D20" s="322">
        <v>33133193.010000002</v>
      </c>
      <c r="E20" s="323">
        <f t="shared" si="0"/>
        <v>1.2572670557350032E-2</v>
      </c>
      <c r="F20" s="328">
        <v>87833.71</v>
      </c>
      <c r="G20" s="323">
        <f t="shared" si="1"/>
        <v>1.4557224400389836E-2</v>
      </c>
      <c r="H20" s="328">
        <v>32563659.009999998</v>
      </c>
      <c r="I20" s="323">
        <f t="shared" si="2"/>
        <v>1.5719485300571098E-2</v>
      </c>
      <c r="J20" s="322">
        <v>481700.29000000004</v>
      </c>
      <c r="K20" s="323">
        <f t="shared" si="3"/>
        <v>8.6364376527754791E-4</v>
      </c>
      <c r="L20" s="328">
        <v>29074319.09</v>
      </c>
      <c r="M20" s="323">
        <f t="shared" si="4"/>
        <v>2.0976510155624364E-2</v>
      </c>
      <c r="N20" s="328">
        <v>22815.9</v>
      </c>
      <c r="O20" s="329">
        <v>240</v>
      </c>
      <c r="Q20" s="414"/>
    </row>
    <row r="21" spans="2:17" s="325" customFormat="1" ht="26.4" x14ac:dyDescent="0.3">
      <c r="B21" s="326">
        <v>16</v>
      </c>
      <c r="C21" s="327" t="s">
        <v>164</v>
      </c>
      <c r="D21" s="322">
        <v>1999076.41</v>
      </c>
      <c r="E21" s="323">
        <f t="shared" si="0"/>
        <v>7.5856646578898498E-4</v>
      </c>
      <c r="F21" s="328">
        <v>1480</v>
      </c>
      <c r="G21" s="323">
        <f t="shared" si="1"/>
        <v>2.4528956038150903E-4</v>
      </c>
      <c r="H21" s="328">
        <v>72388.289999999994</v>
      </c>
      <c r="I21" s="323">
        <f t="shared" si="2"/>
        <v>3.4944066336004719E-5</v>
      </c>
      <c r="J21" s="322">
        <v>1925208.12</v>
      </c>
      <c r="K21" s="323">
        <f t="shared" si="3"/>
        <v>3.4517188887299801E-3</v>
      </c>
      <c r="L21" s="328">
        <v>1999017.1600000001</v>
      </c>
      <c r="M21" s="323">
        <f t="shared" si="4"/>
        <v>1.442248866713094E-3</v>
      </c>
      <c r="N21" s="328">
        <v>16912.18</v>
      </c>
      <c r="O21" s="329">
        <v>56</v>
      </c>
      <c r="Q21" s="414"/>
    </row>
    <row r="22" spans="2:17" s="325" customFormat="1" ht="26.4" x14ac:dyDescent="0.3">
      <c r="B22" s="326">
        <v>17</v>
      </c>
      <c r="C22" s="327" t="s">
        <v>165</v>
      </c>
      <c r="D22" s="322">
        <v>45001441.950000003</v>
      </c>
      <c r="E22" s="323">
        <f t="shared" si="0"/>
        <v>1.7076178081366921E-2</v>
      </c>
      <c r="F22" s="328">
        <v>352867.75</v>
      </c>
      <c r="G22" s="323">
        <f t="shared" si="1"/>
        <v>5.8482956263724489E-2</v>
      </c>
      <c r="H22" s="328">
        <v>40577266.030000001</v>
      </c>
      <c r="I22" s="323">
        <f t="shared" si="2"/>
        <v>1.9587901245989248E-2</v>
      </c>
      <c r="J22" s="322">
        <v>4071308.1699999985</v>
      </c>
      <c r="K22" s="323">
        <f t="shared" si="3"/>
        <v>7.2994764390613958E-3</v>
      </c>
      <c r="L22" s="328">
        <v>21711342.02</v>
      </c>
      <c r="M22" s="323">
        <f t="shared" si="4"/>
        <v>1.5664276950561731E-2</v>
      </c>
      <c r="N22" s="328">
        <v>134901.60999999999</v>
      </c>
      <c r="O22" s="329">
        <v>218</v>
      </c>
      <c r="Q22" s="414"/>
    </row>
    <row r="23" spans="2:17" s="325" customFormat="1" ht="26.4" x14ac:dyDescent="0.3">
      <c r="B23" s="326">
        <v>18</v>
      </c>
      <c r="C23" s="327" t="s">
        <v>166</v>
      </c>
      <c r="D23" s="322">
        <v>5058924.6100000003</v>
      </c>
      <c r="E23" s="323">
        <f t="shared" si="0"/>
        <v>1.9196517666378841E-3</v>
      </c>
      <c r="F23" s="328">
        <v>22323.550000000003</v>
      </c>
      <c r="G23" s="323">
        <f t="shared" si="1"/>
        <v>3.699820111928809E-3</v>
      </c>
      <c r="H23" s="328">
        <v>3461148.6500000004</v>
      </c>
      <c r="I23" s="323">
        <f t="shared" si="2"/>
        <v>1.6708034963165063E-3</v>
      </c>
      <c r="J23" s="322">
        <v>1575452.4100000001</v>
      </c>
      <c r="K23" s="323">
        <f t="shared" si="3"/>
        <v>2.8246394690524001E-3</v>
      </c>
      <c r="L23" s="328">
        <v>3791392.79</v>
      </c>
      <c r="M23" s="323">
        <f t="shared" si="4"/>
        <v>2.7354102126075273E-3</v>
      </c>
      <c r="N23" s="328">
        <v>25418.45</v>
      </c>
      <c r="O23" s="329">
        <v>172</v>
      </c>
      <c r="Q23" s="414"/>
    </row>
    <row r="24" spans="2:17" s="325" customFormat="1" ht="26.4" x14ac:dyDescent="0.3">
      <c r="B24" s="326">
        <v>19</v>
      </c>
      <c r="C24" s="327" t="s">
        <v>167</v>
      </c>
      <c r="D24" s="322">
        <v>232387787.91999999</v>
      </c>
      <c r="E24" s="323">
        <f t="shared" si="0"/>
        <v>8.8181513269417533E-2</v>
      </c>
      <c r="F24" s="328">
        <v>129472.64000000001</v>
      </c>
      <c r="G24" s="323">
        <f t="shared" si="1"/>
        <v>2.1458301991238774E-2</v>
      </c>
      <c r="H24" s="328">
        <v>176730388.92000002</v>
      </c>
      <c r="I24" s="323">
        <f t="shared" si="2"/>
        <v>8.5313224473300781E-2</v>
      </c>
      <c r="J24" s="322">
        <v>55527926.359999999</v>
      </c>
      <c r="K24" s="323">
        <f t="shared" si="3"/>
        <v>9.9556401345751319E-2</v>
      </c>
      <c r="L24" s="328">
        <v>136465513.56</v>
      </c>
      <c r="M24" s="323">
        <f t="shared" si="4"/>
        <v>9.8456999877544998E-2</v>
      </c>
      <c r="N24" s="328">
        <v>86898.01</v>
      </c>
      <c r="O24" s="329">
        <v>152</v>
      </c>
      <c r="Q24" s="414"/>
    </row>
    <row r="25" spans="2:17" s="325" customFormat="1" ht="26.4" x14ac:dyDescent="0.3">
      <c r="B25" s="326">
        <v>20</v>
      </c>
      <c r="C25" s="327" t="s">
        <v>168</v>
      </c>
      <c r="D25" s="322">
        <v>99286964.200000003</v>
      </c>
      <c r="E25" s="323">
        <f t="shared" si="0"/>
        <v>3.7675279021531484E-2</v>
      </c>
      <c r="F25" s="328">
        <v>641261.71</v>
      </c>
      <c r="G25" s="323">
        <f t="shared" si="1"/>
        <v>0.1062802722536451</v>
      </c>
      <c r="H25" s="328">
        <v>84380985.780000016</v>
      </c>
      <c r="I25" s="323">
        <f t="shared" si="2"/>
        <v>4.0733311487172741E-2</v>
      </c>
      <c r="J25" s="322">
        <v>14264716.710000001</v>
      </c>
      <c r="K25" s="323">
        <f t="shared" si="3"/>
        <v>2.5575308767287551E-2</v>
      </c>
      <c r="L25" s="328">
        <v>55129492.159999996</v>
      </c>
      <c r="M25" s="323">
        <f t="shared" si="4"/>
        <v>3.9774769912544618E-2</v>
      </c>
      <c r="N25" s="328">
        <v>134736.59</v>
      </c>
      <c r="O25" s="329">
        <v>855</v>
      </c>
      <c r="Q25" s="414"/>
    </row>
    <row r="26" spans="2:17" s="325" customFormat="1" ht="26.4" x14ac:dyDescent="0.3">
      <c r="B26" s="326">
        <v>21</v>
      </c>
      <c r="C26" s="327" t="s">
        <v>169</v>
      </c>
      <c r="D26" s="322">
        <v>668510.24</v>
      </c>
      <c r="E26" s="323">
        <f t="shared" si="0"/>
        <v>2.5367186945122631E-4</v>
      </c>
      <c r="F26" s="328">
        <v>35075.620000000003</v>
      </c>
      <c r="G26" s="323">
        <f t="shared" si="1"/>
        <v>5.813299601289775E-3</v>
      </c>
      <c r="H26" s="328">
        <v>574310.61</v>
      </c>
      <c r="I26" s="323">
        <f t="shared" si="2"/>
        <v>2.7723749315409075E-4</v>
      </c>
      <c r="J26" s="322">
        <v>59124.01</v>
      </c>
      <c r="K26" s="323">
        <f t="shared" si="3"/>
        <v>1.0600384445420905E-4</v>
      </c>
      <c r="L26" s="328">
        <v>519500.75</v>
      </c>
      <c r="M26" s="323">
        <f t="shared" si="4"/>
        <v>3.7480887254819881E-4</v>
      </c>
      <c r="N26" s="328">
        <v>4484.7</v>
      </c>
      <c r="O26" s="329">
        <v>53</v>
      </c>
      <c r="Q26" s="414"/>
    </row>
    <row r="27" spans="2:17" s="325" customFormat="1" ht="26.4" x14ac:dyDescent="0.3">
      <c r="B27" s="326">
        <v>22</v>
      </c>
      <c r="C27" s="327" t="s">
        <v>170</v>
      </c>
      <c r="D27" s="322">
        <v>64463995.719999999</v>
      </c>
      <c r="E27" s="323">
        <f t="shared" si="0"/>
        <v>2.4461408858282036E-2</v>
      </c>
      <c r="F27" s="328">
        <v>2970</v>
      </c>
      <c r="G27" s="323">
        <f t="shared" si="1"/>
        <v>4.9223648265748772E-4</v>
      </c>
      <c r="H27" s="328">
        <v>46014174.840000004</v>
      </c>
      <c r="I27" s="323">
        <f t="shared" si="2"/>
        <v>2.2212465275882044E-2</v>
      </c>
      <c r="J27" s="322">
        <v>18446850.879999999</v>
      </c>
      <c r="K27" s="323">
        <f t="shared" si="3"/>
        <v>3.3073485904516781E-2</v>
      </c>
      <c r="L27" s="328">
        <v>54321514.390000001</v>
      </c>
      <c r="M27" s="323">
        <f t="shared" si="4"/>
        <v>3.9191830933115415E-2</v>
      </c>
      <c r="N27" s="328">
        <v>20042.45</v>
      </c>
      <c r="O27" s="329">
        <v>90</v>
      </c>
      <c r="Q27" s="414"/>
    </row>
    <row r="28" spans="2:17" s="325" customFormat="1" ht="26.4" x14ac:dyDescent="0.3">
      <c r="B28" s="326">
        <v>23</v>
      </c>
      <c r="C28" s="327" t="s">
        <v>171</v>
      </c>
      <c r="D28" s="322">
        <v>10161753.27</v>
      </c>
      <c r="E28" s="323">
        <f t="shared" si="0"/>
        <v>3.8559632966923764E-3</v>
      </c>
      <c r="F28" s="328">
        <v>387175.15</v>
      </c>
      <c r="G28" s="323">
        <f t="shared" si="1"/>
        <v>6.4168934009557324E-2</v>
      </c>
      <c r="H28" s="328">
        <v>1565083.4300000002</v>
      </c>
      <c r="I28" s="323">
        <f t="shared" si="2"/>
        <v>7.5551417500402071E-4</v>
      </c>
      <c r="J28" s="322">
        <v>8209494.6899999976</v>
      </c>
      <c r="K28" s="323">
        <f t="shared" si="3"/>
        <v>1.4718859532132799E-2</v>
      </c>
      <c r="L28" s="328">
        <v>10103341.559999999</v>
      </c>
      <c r="M28" s="323">
        <f t="shared" si="4"/>
        <v>7.2893485891463283E-3</v>
      </c>
      <c r="N28" s="328">
        <v>134981.60999999999</v>
      </c>
      <c r="O28" s="329">
        <v>741</v>
      </c>
      <c r="Q28" s="414"/>
    </row>
    <row r="29" spans="2:17" s="325" customFormat="1" ht="26.4" x14ac:dyDescent="0.3">
      <c r="B29" s="326">
        <v>24</v>
      </c>
      <c r="C29" s="327" t="s">
        <v>172</v>
      </c>
      <c r="D29" s="322">
        <v>740467612.03999996</v>
      </c>
      <c r="E29" s="323">
        <f t="shared" si="0"/>
        <v>0.28097670338493563</v>
      </c>
      <c r="F29" s="328">
        <v>337978.62</v>
      </c>
      <c r="G29" s="323">
        <f t="shared" si="1"/>
        <v>5.6015288593343988E-2</v>
      </c>
      <c r="H29" s="328">
        <v>566648832.72999978</v>
      </c>
      <c r="I29" s="323">
        <f t="shared" si="2"/>
        <v>0.27353891631003791</v>
      </c>
      <c r="J29" s="322">
        <v>173480800.69000003</v>
      </c>
      <c r="K29" s="323">
        <f t="shared" si="3"/>
        <v>0.31103492155106538</v>
      </c>
      <c r="L29" s="328">
        <v>375884023.15999997</v>
      </c>
      <c r="M29" s="323">
        <f t="shared" si="4"/>
        <v>0.27119242258934301</v>
      </c>
      <c r="N29" s="328">
        <v>255924.59</v>
      </c>
      <c r="O29" s="329">
        <v>714</v>
      </c>
      <c r="Q29" s="414"/>
    </row>
    <row r="30" spans="2:17" s="325" customFormat="1" ht="26.4" x14ac:dyDescent="0.3">
      <c r="B30" s="326">
        <v>25</v>
      </c>
      <c r="C30" s="327" t="s">
        <v>173</v>
      </c>
      <c r="D30" s="322">
        <v>35224788.039999999</v>
      </c>
      <c r="E30" s="323">
        <f t="shared" si="0"/>
        <v>1.3366343996660391E-2</v>
      </c>
      <c r="F30" s="328">
        <v>0</v>
      </c>
      <c r="G30" s="323">
        <f t="shared" si="1"/>
        <v>0</v>
      </c>
      <c r="H30" s="328">
        <v>27857043.450000003</v>
      </c>
      <c r="I30" s="323">
        <f t="shared" si="2"/>
        <v>1.3447456408236275E-2</v>
      </c>
      <c r="J30" s="322">
        <v>7367744.5899999999</v>
      </c>
      <c r="K30" s="323">
        <f t="shared" si="3"/>
        <v>1.3209679984437799E-2</v>
      </c>
      <c r="L30" s="328">
        <v>18365528.920000002</v>
      </c>
      <c r="M30" s="323">
        <f t="shared" si="4"/>
        <v>1.3250343119343986E-2</v>
      </c>
      <c r="N30" s="328">
        <v>293875.15000000002</v>
      </c>
      <c r="O30" s="329">
        <v>101</v>
      </c>
      <c r="Q30" s="414"/>
    </row>
    <row r="31" spans="2:17" s="325" customFormat="1" ht="26.4" x14ac:dyDescent="0.3">
      <c r="B31" s="326">
        <v>26</v>
      </c>
      <c r="C31" s="327" t="s">
        <v>174</v>
      </c>
      <c r="D31" s="322">
        <v>199778.98</v>
      </c>
      <c r="E31" s="323">
        <f t="shared" si="0"/>
        <v>7.5807825073343903E-5</v>
      </c>
      <c r="F31" s="328">
        <v>26400</v>
      </c>
      <c r="G31" s="323">
        <f t="shared" si="1"/>
        <v>4.3754354013998912E-3</v>
      </c>
      <c r="H31" s="328">
        <v>173378.98</v>
      </c>
      <c r="I31" s="323">
        <f t="shared" si="2"/>
        <v>8.3695395738576448E-5</v>
      </c>
      <c r="J31" s="322">
        <v>0</v>
      </c>
      <c r="K31" s="323">
        <f t="shared" si="3"/>
        <v>0</v>
      </c>
      <c r="L31" s="328">
        <v>197379.09</v>
      </c>
      <c r="M31" s="323">
        <f t="shared" si="4"/>
        <v>1.4240486503145464E-4</v>
      </c>
      <c r="N31" s="328">
        <v>1447.77</v>
      </c>
      <c r="O31" s="329">
        <v>7</v>
      </c>
      <c r="Q31" s="414"/>
    </row>
    <row r="32" spans="2:17" s="325" customFormat="1" ht="26.4" x14ac:dyDescent="0.3">
      <c r="B32" s="326">
        <v>27</v>
      </c>
      <c r="C32" s="321" t="s">
        <v>175</v>
      </c>
      <c r="D32" s="322">
        <v>9657855.2899999991</v>
      </c>
      <c r="E32" s="323">
        <f t="shared" si="0"/>
        <v>3.6647549427271525E-3</v>
      </c>
      <c r="F32" s="322">
        <v>12429.8</v>
      </c>
      <c r="G32" s="323">
        <f t="shared" si="1"/>
        <v>2.0600676875878925E-3</v>
      </c>
      <c r="H32" s="322">
        <v>6684826.9000000013</v>
      </c>
      <c r="I32" s="323">
        <f t="shared" si="2"/>
        <v>3.2269726863047715E-3</v>
      </c>
      <c r="J32" s="322">
        <v>2960598.59</v>
      </c>
      <c r="K32" s="323">
        <f t="shared" si="3"/>
        <v>5.3080775885416195E-3</v>
      </c>
      <c r="L32" s="328">
        <v>7338297.0399999991</v>
      </c>
      <c r="M32" s="323">
        <f t="shared" si="4"/>
        <v>5.2944270821287248E-3</v>
      </c>
      <c r="N32" s="322">
        <v>3992.28</v>
      </c>
      <c r="O32" s="324">
        <v>45</v>
      </c>
      <c r="Q32" s="414"/>
    </row>
    <row r="33" spans="2:17" s="325" customFormat="1" ht="20.25" customHeight="1" x14ac:dyDescent="0.3">
      <c r="B33" s="330"/>
      <c r="C33" s="331"/>
      <c r="D33" s="332"/>
      <c r="E33" s="333"/>
      <c r="F33" s="332"/>
      <c r="G33" s="333"/>
      <c r="H33" s="332"/>
      <c r="I33" s="333"/>
      <c r="J33" s="332"/>
      <c r="K33" s="333"/>
      <c r="L33" s="332"/>
      <c r="M33" s="333"/>
      <c r="N33" s="334"/>
      <c r="O33" s="335"/>
      <c r="Q33" s="414"/>
    </row>
    <row r="34" spans="2:17" s="341" customFormat="1" ht="31.8" x14ac:dyDescent="0.3">
      <c r="B34" s="336" t="s">
        <v>176</v>
      </c>
      <c r="C34" s="337"/>
      <c r="D34" s="338">
        <f>SUM(D6:D33)</f>
        <v>1765559962.26</v>
      </c>
      <c r="E34" s="339">
        <f t="shared" si="0"/>
        <v>0.66995667299685746</v>
      </c>
      <c r="F34" s="338">
        <f>SUM(F6:F32)</f>
        <v>6033685.2400000002</v>
      </c>
      <c r="G34" s="339">
        <f t="shared" si="1"/>
        <v>1</v>
      </c>
      <c r="H34" s="338">
        <f>SUM(H6:H32)</f>
        <v>1307891973.3500001</v>
      </c>
      <c r="I34" s="339">
        <f t="shared" si="2"/>
        <v>0.63135990471760728</v>
      </c>
      <c r="J34" s="338">
        <f>SUM(J6:J32)</f>
        <v>451634303.66999996</v>
      </c>
      <c r="K34" s="339">
        <f t="shared" si="3"/>
        <v>0.80973825145519884</v>
      </c>
      <c r="L34" s="338">
        <f>SUM(L6:L32)</f>
        <v>1031539345.2099998</v>
      </c>
      <c r="M34" s="339">
        <f t="shared" si="4"/>
        <v>0.74423395725081676</v>
      </c>
      <c r="N34" s="338">
        <f>SUM(N6:N32)</f>
        <v>2472005.6699999995</v>
      </c>
      <c r="O34" s="340">
        <f>SUM(O6:O33)</f>
        <v>5972</v>
      </c>
      <c r="Q34" s="414"/>
    </row>
    <row r="35" spans="2:17" ht="26.4" x14ac:dyDescent="0.3">
      <c r="B35" s="342"/>
      <c r="C35" s="342"/>
      <c r="D35" s="343"/>
      <c r="E35" s="344"/>
      <c r="F35" s="343"/>
      <c r="G35" s="344"/>
      <c r="H35" s="343"/>
      <c r="I35" s="344"/>
      <c r="J35" s="343"/>
      <c r="K35" s="344"/>
      <c r="L35" s="343"/>
      <c r="M35" s="344"/>
      <c r="N35" s="345"/>
      <c r="O35" s="346"/>
      <c r="Q35" s="414"/>
    </row>
    <row r="36" spans="2:17" ht="26.4" customHeight="1" x14ac:dyDescent="0.3">
      <c r="B36" s="461" t="s">
        <v>177</v>
      </c>
      <c r="C36" s="461"/>
      <c r="D36" s="462" t="s">
        <v>139</v>
      </c>
      <c r="E36" s="462" t="s">
        <v>77</v>
      </c>
      <c r="F36" s="462" t="s">
        <v>140</v>
      </c>
      <c r="G36" s="462" t="s">
        <v>77</v>
      </c>
      <c r="H36" s="462" t="s">
        <v>141</v>
      </c>
      <c r="I36" s="462" t="s">
        <v>77</v>
      </c>
      <c r="J36" s="462" t="s">
        <v>142</v>
      </c>
      <c r="K36" s="462" t="s">
        <v>77</v>
      </c>
      <c r="L36" s="462" t="s">
        <v>143</v>
      </c>
      <c r="M36" s="462" t="s">
        <v>77</v>
      </c>
      <c r="N36" s="462" t="s">
        <v>144</v>
      </c>
      <c r="O36" s="462" t="s">
        <v>145</v>
      </c>
      <c r="Q36" s="414"/>
    </row>
    <row r="37" spans="2:17" ht="76.95" customHeight="1" x14ac:dyDescent="0.3">
      <c r="B37" s="461"/>
      <c r="C37" s="461"/>
      <c r="D37" s="462"/>
      <c r="E37" s="462"/>
      <c r="F37" s="463"/>
      <c r="G37" s="462"/>
      <c r="H37" s="462"/>
      <c r="I37" s="462"/>
      <c r="J37" s="462"/>
      <c r="K37" s="462"/>
      <c r="L37" s="462" t="s">
        <v>146</v>
      </c>
      <c r="M37" s="462"/>
      <c r="N37" s="462" t="s">
        <v>147</v>
      </c>
      <c r="O37" s="462" t="s">
        <v>148</v>
      </c>
      <c r="Q37" s="414"/>
    </row>
    <row r="38" spans="2:17" ht="15.6" customHeight="1" x14ac:dyDescent="0.3">
      <c r="B38" s="461"/>
      <c r="C38" s="461"/>
      <c r="D38" s="462"/>
      <c r="E38" s="462"/>
      <c r="F38" s="463"/>
      <c r="G38" s="462"/>
      <c r="H38" s="462"/>
      <c r="I38" s="462"/>
      <c r="J38" s="462"/>
      <c r="K38" s="462"/>
      <c r="L38" s="462"/>
      <c r="M38" s="462"/>
      <c r="N38" s="462"/>
      <c r="O38" s="462"/>
      <c r="Q38" s="414"/>
    </row>
    <row r="39" spans="2:17" s="325" customFormat="1" ht="26.4" x14ac:dyDescent="0.3">
      <c r="B39" s="320">
        <v>1</v>
      </c>
      <c r="C39" s="321" t="s">
        <v>178</v>
      </c>
      <c r="D39" s="322">
        <v>0</v>
      </c>
      <c r="E39" s="323">
        <f t="shared" ref="E39:E46" si="5">D39/$D$54</f>
        <v>0</v>
      </c>
      <c r="F39" s="322">
        <v>0</v>
      </c>
      <c r="G39" s="323">
        <f t="shared" ref="G39:G46" si="6">F39/$F$54</f>
        <v>0</v>
      </c>
      <c r="H39" s="322">
        <v>0</v>
      </c>
      <c r="I39" s="323">
        <f t="shared" ref="I39:I46" si="7">H39/$H$54</f>
        <v>0</v>
      </c>
      <c r="J39" s="322">
        <v>0</v>
      </c>
      <c r="K39" s="323">
        <f t="shared" ref="K39:K46" si="8">J39/$J$54</f>
        <v>0</v>
      </c>
      <c r="L39" s="322">
        <v>0</v>
      </c>
      <c r="M39" s="323">
        <f t="shared" ref="M39:M46" si="9">L39/$L$54</f>
        <v>0</v>
      </c>
      <c r="N39" s="322">
        <v>0</v>
      </c>
      <c r="O39" s="324">
        <v>0</v>
      </c>
      <c r="Q39" s="414"/>
    </row>
    <row r="40" spans="2:17" s="325" customFormat="1" ht="26.4" x14ac:dyDescent="0.3">
      <c r="B40" s="320">
        <v>2</v>
      </c>
      <c r="C40" s="321" t="s">
        <v>179</v>
      </c>
      <c r="D40" s="322">
        <v>30275000</v>
      </c>
      <c r="E40" s="323">
        <f t="shared" si="5"/>
        <v>1.1488105025340938E-2</v>
      </c>
      <c r="F40" s="322">
        <v>0</v>
      </c>
      <c r="G40" s="323">
        <f t="shared" si="6"/>
        <v>0</v>
      </c>
      <c r="H40" s="322">
        <v>30275000</v>
      </c>
      <c r="I40" s="323">
        <f t="shared" si="7"/>
        <v>1.4614678815075516E-2</v>
      </c>
      <c r="J40" s="322">
        <v>0</v>
      </c>
      <c r="K40" s="323">
        <f t="shared" si="8"/>
        <v>0</v>
      </c>
      <c r="L40" s="322">
        <v>11435753.4</v>
      </c>
      <c r="M40" s="323">
        <f t="shared" si="9"/>
        <v>8.2506557278179699E-3</v>
      </c>
      <c r="N40" s="322">
        <v>0</v>
      </c>
      <c r="O40" s="324">
        <v>12</v>
      </c>
      <c r="Q40" s="414"/>
    </row>
    <row r="41" spans="2:17" s="325" customFormat="1" ht="26.4" x14ac:dyDescent="0.3">
      <c r="B41" s="326">
        <v>3</v>
      </c>
      <c r="C41" s="327" t="s">
        <v>180</v>
      </c>
      <c r="D41" s="322">
        <v>105247500</v>
      </c>
      <c r="E41" s="323">
        <f t="shared" si="5"/>
        <v>3.9937054786278126E-2</v>
      </c>
      <c r="F41" s="328">
        <v>0</v>
      </c>
      <c r="G41" s="323">
        <f t="shared" si="6"/>
        <v>0</v>
      </c>
      <c r="H41" s="328">
        <v>105247500</v>
      </c>
      <c r="I41" s="323">
        <f t="shared" si="7"/>
        <v>5.0806223239955754E-2</v>
      </c>
      <c r="J41" s="328">
        <v>0</v>
      </c>
      <c r="K41" s="323">
        <f t="shared" si="8"/>
        <v>0</v>
      </c>
      <c r="L41" s="328">
        <v>33400047.940000001</v>
      </c>
      <c r="M41" s="323">
        <f t="shared" si="9"/>
        <v>2.4097432605144825E-2</v>
      </c>
      <c r="N41" s="328">
        <v>0</v>
      </c>
      <c r="O41" s="329">
        <v>45</v>
      </c>
      <c r="Q41" s="414"/>
    </row>
    <row r="42" spans="2:17" s="325" customFormat="1" ht="26.4" x14ac:dyDescent="0.3">
      <c r="B42" s="320">
        <v>4</v>
      </c>
      <c r="C42" s="327" t="s">
        <v>181</v>
      </c>
      <c r="D42" s="322">
        <v>19004470.98</v>
      </c>
      <c r="E42" s="323">
        <f t="shared" si="5"/>
        <v>7.2114073846171432E-3</v>
      </c>
      <c r="F42" s="328">
        <v>0</v>
      </c>
      <c r="G42" s="323">
        <f t="shared" si="6"/>
        <v>0</v>
      </c>
      <c r="H42" s="328">
        <v>18877470.979999997</v>
      </c>
      <c r="I42" s="323">
        <f t="shared" si="7"/>
        <v>9.1127390656848498E-3</v>
      </c>
      <c r="J42" s="328">
        <v>127000</v>
      </c>
      <c r="K42" s="323">
        <f t="shared" si="8"/>
        <v>2.2769917408654367E-4</v>
      </c>
      <c r="L42" s="328">
        <v>6138617.9800000004</v>
      </c>
      <c r="M42" s="323">
        <f t="shared" si="9"/>
        <v>4.428883854523601E-3</v>
      </c>
      <c r="N42" s="328">
        <v>0</v>
      </c>
      <c r="O42" s="329">
        <v>24</v>
      </c>
      <c r="Q42" s="414"/>
    </row>
    <row r="43" spans="2:17" s="325" customFormat="1" ht="26.4" x14ac:dyDescent="0.3">
      <c r="B43" s="326">
        <v>5</v>
      </c>
      <c r="C43" s="327" t="s">
        <v>182</v>
      </c>
      <c r="D43" s="322">
        <v>292597000</v>
      </c>
      <c r="E43" s="323">
        <f t="shared" si="5"/>
        <v>0.11102840845911419</v>
      </c>
      <c r="F43" s="328">
        <v>0</v>
      </c>
      <c r="G43" s="323">
        <f t="shared" si="6"/>
        <v>0</v>
      </c>
      <c r="H43" s="328">
        <v>292297000</v>
      </c>
      <c r="I43" s="323">
        <f t="shared" si="7"/>
        <v>0.14110080177077219</v>
      </c>
      <c r="J43" s="328">
        <v>300000</v>
      </c>
      <c r="K43" s="323">
        <f t="shared" si="8"/>
        <v>5.3787206477136297E-4</v>
      </c>
      <c r="L43" s="328">
        <v>110321224.69</v>
      </c>
      <c r="M43" s="323">
        <f t="shared" si="9"/>
        <v>7.959444494391088E-2</v>
      </c>
      <c r="N43" s="328">
        <v>0</v>
      </c>
      <c r="O43" s="329">
        <v>44</v>
      </c>
      <c r="Q43" s="414"/>
    </row>
    <row r="44" spans="2:17" s="325" customFormat="1" ht="26.4" x14ac:dyDescent="0.3">
      <c r="B44" s="320">
        <v>6</v>
      </c>
      <c r="C44" s="327" t="s">
        <v>183</v>
      </c>
      <c r="D44" s="322">
        <v>63600000</v>
      </c>
      <c r="E44" s="323">
        <f t="shared" si="5"/>
        <v>2.4133558368676585E-2</v>
      </c>
      <c r="F44" s="328">
        <v>0</v>
      </c>
      <c r="G44" s="323">
        <f t="shared" si="6"/>
        <v>0</v>
      </c>
      <c r="H44" s="328">
        <v>63600000</v>
      </c>
      <c r="I44" s="323">
        <f t="shared" si="7"/>
        <v>3.0701686957516197E-2</v>
      </c>
      <c r="J44" s="328">
        <v>0</v>
      </c>
      <c r="K44" s="323">
        <f t="shared" si="8"/>
        <v>0</v>
      </c>
      <c r="L44" s="328">
        <v>33771232.920000002</v>
      </c>
      <c r="M44" s="323">
        <f t="shared" si="9"/>
        <v>2.4365234766856095E-2</v>
      </c>
      <c r="N44" s="328">
        <v>0</v>
      </c>
      <c r="O44" s="329">
        <v>41</v>
      </c>
      <c r="Q44" s="414"/>
    </row>
    <row r="45" spans="2:17" s="325" customFormat="1" ht="26.4" x14ac:dyDescent="0.3">
      <c r="B45" s="320">
        <v>6</v>
      </c>
      <c r="C45" s="327" t="s">
        <v>292</v>
      </c>
      <c r="D45" s="322">
        <v>0</v>
      </c>
      <c r="E45" s="323">
        <f t="shared" si="5"/>
        <v>0</v>
      </c>
      <c r="F45" s="328">
        <v>0</v>
      </c>
      <c r="G45" s="323">
        <f t="shared" si="6"/>
        <v>0</v>
      </c>
      <c r="H45" s="328">
        <v>0</v>
      </c>
      <c r="I45" s="323">
        <f t="shared" si="7"/>
        <v>0</v>
      </c>
      <c r="J45" s="328">
        <v>0</v>
      </c>
      <c r="K45" s="323">
        <f t="shared" si="8"/>
        <v>0</v>
      </c>
      <c r="L45" s="328">
        <v>0</v>
      </c>
      <c r="M45" s="323">
        <f t="shared" si="9"/>
        <v>0</v>
      </c>
      <c r="N45" s="328">
        <v>0</v>
      </c>
      <c r="O45" s="329">
        <v>0</v>
      </c>
      <c r="Q45" s="414"/>
    </row>
    <row r="46" spans="2:17" s="325" customFormat="1" ht="26.4" x14ac:dyDescent="0.3">
      <c r="B46" s="326">
        <v>7</v>
      </c>
      <c r="C46" s="327" t="s">
        <v>184</v>
      </c>
      <c r="D46" s="322">
        <v>359050609.16000003</v>
      </c>
      <c r="E46" s="323">
        <f t="shared" si="5"/>
        <v>0.13624479297911549</v>
      </c>
      <c r="F46" s="328">
        <v>0</v>
      </c>
      <c r="G46" s="323">
        <f t="shared" si="6"/>
        <v>0</v>
      </c>
      <c r="H46" s="328">
        <v>253358462.43000001</v>
      </c>
      <c r="I46" s="323">
        <f t="shared" si="7"/>
        <v>0.12230396543338819</v>
      </c>
      <c r="J46" s="328">
        <v>105692146.73</v>
      </c>
      <c r="K46" s="323">
        <f t="shared" si="8"/>
        <v>0.18949617730594323</v>
      </c>
      <c r="L46" s="328">
        <v>159435539.54000002</v>
      </c>
      <c r="M46" s="323">
        <f t="shared" si="9"/>
        <v>0.11502939085092982</v>
      </c>
      <c r="N46" s="328">
        <v>0</v>
      </c>
      <c r="O46" s="329">
        <v>48</v>
      </c>
      <c r="Q46" s="414"/>
    </row>
    <row r="47" spans="2:17" ht="26.4" x14ac:dyDescent="0.3">
      <c r="B47" s="347"/>
      <c r="C47" s="347"/>
      <c r="D47" s="348"/>
      <c r="E47" s="349"/>
      <c r="F47" s="348"/>
      <c r="G47" s="349"/>
      <c r="H47" s="348"/>
      <c r="I47" s="349"/>
      <c r="J47" s="348"/>
      <c r="K47" s="349"/>
      <c r="L47" s="348"/>
      <c r="M47" s="349" t="s">
        <v>185</v>
      </c>
      <c r="N47" s="348"/>
      <c r="O47" s="350"/>
      <c r="Q47" s="414"/>
    </row>
    <row r="48" spans="2:17" s="341" customFormat="1" ht="31.8" x14ac:dyDescent="0.3">
      <c r="B48" s="336" t="s">
        <v>186</v>
      </c>
      <c r="C48" s="337"/>
      <c r="D48" s="338">
        <f>SUM(D39:D47)</f>
        <v>869774580.1400001</v>
      </c>
      <c r="E48" s="339">
        <f t="shared" ref="E48" si="10">D48/$D$54</f>
        <v>0.33004332700314248</v>
      </c>
      <c r="F48" s="338">
        <f>SUM(F39:F46)</f>
        <v>0</v>
      </c>
      <c r="G48" s="339">
        <f t="shared" ref="G48" si="11">F48/$F$54</f>
        <v>0</v>
      </c>
      <c r="H48" s="338">
        <f>SUM(H39:H46)</f>
        <v>763655433.41000009</v>
      </c>
      <c r="I48" s="339">
        <f t="shared" ref="I48" si="12">H48/$H$54</f>
        <v>0.36864009528239272</v>
      </c>
      <c r="J48" s="338">
        <f>SUM(J39:J46)</f>
        <v>106119146.73</v>
      </c>
      <c r="K48" s="339">
        <f t="shared" ref="K48" si="13">J48/$J$54</f>
        <v>0.19026174854480113</v>
      </c>
      <c r="L48" s="338">
        <f>SUM(L39:L46)</f>
        <v>354502416.47000003</v>
      </c>
      <c r="M48" s="339">
        <f t="shared" ref="M48" si="14">L48/$L$54</f>
        <v>0.25576604274918319</v>
      </c>
      <c r="N48" s="338">
        <f>SUM(N39:N46)</f>
        <v>0</v>
      </c>
      <c r="O48" s="340">
        <f>SUM(O39:O46)</f>
        <v>214</v>
      </c>
      <c r="Q48" s="414"/>
    </row>
    <row r="49" spans="2:17" ht="26.4" hidden="1" x14ac:dyDescent="0.3">
      <c r="B49" s="351"/>
      <c r="C49" s="351"/>
      <c r="D49" s="352"/>
      <c r="E49" s="353"/>
      <c r="F49" s="352"/>
      <c r="G49" s="353"/>
      <c r="H49" s="352"/>
      <c r="I49" s="353"/>
      <c r="J49" s="352"/>
      <c r="K49" s="353"/>
      <c r="L49" s="352"/>
      <c r="M49" s="353"/>
      <c r="N49" s="352"/>
      <c r="O49" s="354"/>
      <c r="Q49" s="414"/>
    </row>
    <row r="50" spans="2:17" ht="26.4" hidden="1" x14ac:dyDescent="0.3">
      <c r="B50" s="351"/>
      <c r="C50" s="351"/>
      <c r="D50" s="352"/>
      <c r="E50" s="353"/>
      <c r="F50" s="352"/>
      <c r="G50" s="353"/>
      <c r="H50" s="352"/>
      <c r="I50" s="353"/>
      <c r="J50" s="352"/>
      <c r="K50" s="353"/>
      <c r="L50" s="352"/>
      <c r="M50" s="353"/>
      <c r="N50" s="352"/>
      <c r="O50" s="354"/>
      <c r="Q50" s="414"/>
    </row>
    <row r="51" spans="2:17" ht="26.4" hidden="1" x14ac:dyDescent="0.3">
      <c r="B51" s="351" t="s">
        <v>187</v>
      </c>
      <c r="C51" s="351"/>
      <c r="D51" s="352">
        <v>0</v>
      </c>
      <c r="E51" s="353">
        <v>0</v>
      </c>
      <c r="F51" s="352">
        <v>0</v>
      </c>
      <c r="G51" s="353">
        <v>0</v>
      </c>
      <c r="H51" s="352">
        <v>0</v>
      </c>
      <c r="I51" s="353">
        <v>0</v>
      </c>
      <c r="J51" s="352">
        <v>0</v>
      </c>
      <c r="K51" s="353">
        <v>0</v>
      </c>
      <c r="L51" s="352">
        <v>0</v>
      </c>
      <c r="M51" s="353">
        <v>0</v>
      </c>
      <c r="N51" s="352">
        <v>0</v>
      </c>
      <c r="O51" s="354">
        <v>0</v>
      </c>
      <c r="Q51" s="414"/>
    </row>
    <row r="52" spans="2:17" ht="26.4" x14ac:dyDescent="0.3">
      <c r="B52" s="351"/>
      <c r="C52" s="351"/>
      <c r="D52" s="352"/>
      <c r="E52" s="353"/>
      <c r="F52" s="352"/>
      <c r="G52" s="353"/>
      <c r="H52" s="352"/>
      <c r="I52" s="353"/>
      <c r="J52" s="352"/>
      <c r="K52" s="353"/>
      <c r="L52" s="352"/>
      <c r="M52" s="353"/>
      <c r="N52" s="352"/>
      <c r="O52" s="354"/>
      <c r="Q52" s="414"/>
    </row>
    <row r="53" spans="2:17" ht="26.4" x14ac:dyDescent="0.3">
      <c r="B53" s="351"/>
      <c r="C53" s="351"/>
      <c r="D53" s="352"/>
      <c r="E53" s="353"/>
      <c r="F53" s="352"/>
      <c r="G53" s="353"/>
      <c r="H53" s="352"/>
      <c r="I53" s="353"/>
      <c r="J53" s="352"/>
      <c r="K53" s="353"/>
      <c r="L53" s="352"/>
      <c r="M53" s="353"/>
      <c r="N53" s="352"/>
      <c r="O53" s="354"/>
      <c r="Q53" s="414"/>
    </row>
    <row r="54" spans="2:17" s="341" customFormat="1" ht="31.8" x14ac:dyDescent="0.3">
      <c r="B54" s="336" t="s">
        <v>188</v>
      </c>
      <c r="C54" s="337"/>
      <c r="D54" s="338">
        <f>D34+D48</f>
        <v>2635334542.4000001</v>
      </c>
      <c r="E54" s="339">
        <f>E48+E34</f>
        <v>1</v>
      </c>
      <c r="F54" s="338">
        <f>F34+F48</f>
        <v>6033685.2400000002</v>
      </c>
      <c r="G54" s="339">
        <f>G48+G34</f>
        <v>1</v>
      </c>
      <c r="H54" s="338">
        <f>H34+H48</f>
        <v>2071547406.7600002</v>
      </c>
      <c r="I54" s="339">
        <f>I48+I34</f>
        <v>1</v>
      </c>
      <c r="J54" s="338">
        <f>J34+J48</f>
        <v>557753450.39999998</v>
      </c>
      <c r="K54" s="339">
        <f>K48+K34</f>
        <v>1</v>
      </c>
      <c r="L54" s="338">
        <f>L34+L48</f>
        <v>1386041761.6799998</v>
      </c>
      <c r="M54" s="339">
        <f>M48+M34</f>
        <v>1</v>
      </c>
      <c r="N54" s="338">
        <f>N34+N48</f>
        <v>2472005.6699999995</v>
      </c>
      <c r="O54" s="340">
        <f>O34+O48</f>
        <v>6186</v>
      </c>
      <c r="Q54" s="414"/>
    </row>
    <row r="55" spans="2:17" ht="15.6" x14ac:dyDescent="0.3">
      <c r="B55" s="355"/>
      <c r="C55" s="355"/>
      <c r="D55" s="356"/>
      <c r="E55" s="356"/>
      <c r="F55" s="356"/>
      <c r="G55" s="356"/>
      <c r="H55" s="356"/>
      <c r="I55" s="356"/>
      <c r="J55" s="356"/>
      <c r="K55" s="356"/>
      <c r="L55" s="356"/>
      <c r="M55" s="356"/>
      <c r="N55" s="356"/>
      <c r="O55" s="356"/>
    </row>
    <row r="56" spans="2:17" ht="28.2" x14ac:dyDescent="0.3">
      <c r="B56" s="357"/>
      <c r="C56" s="358"/>
      <c r="D56" s="358"/>
      <c r="E56" s="359"/>
      <c r="F56" s="359"/>
      <c r="G56" s="358"/>
      <c r="H56" s="359"/>
      <c r="I56" s="358"/>
      <c r="J56" s="359"/>
      <c r="K56" s="358"/>
      <c r="L56" s="358"/>
      <c r="M56" s="358"/>
      <c r="N56" s="358"/>
      <c r="O56" s="358"/>
    </row>
    <row r="57" spans="2:17" x14ac:dyDescent="0.3">
      <c r="D57" s="360"/>
      <c r="E57" s="360"/>
      <c r="F57" s="360"/>
      <c r="H57" s="360"/>
      <c r="J57" s="360"/>
      <c r="L57" s="360"/>
    </row>
    <row r="58" spans="2:17" x14ac:dyDescent="0.3">
      <c r="D58" s="360"/>
      <c r="E58" s="360"/>
      <c r="F58" s="360"/>
      <c r="H58" s="360"/>
      <c r="J58" s="360"/>
      <c r="L58" s="360"/>
    </row>
    <row r="59" spans="2:17" ht="15.6" x14ac:dyDescent="0.3">
      <c r="B59" s="355"/>
      <c r="C59" s="355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</row>
    <row r="60" spans="2:17" ht="28.2" x14ac:dyDescent="0.3">
      <c r="B60" s="357"/>
      <c r="C60" s="358"/>
      <c r="D60" s="359"/>
      <c r="E60" s="359"/>
      <c r="F60" s="359"/>
      <c r="G60" s="358"/>
      <c r="H60" s="359"/>
      <c r="I60" s="358"/>
      <c r="J60" s="359"/>
      <c r="K60" s="358"/>
      <c r="L60" s="359"/>
      <c r="M60" s="358"/>
      <c r="N60" s="358"/>
      <c r="O60" s="358"/>
    </row>
    <row r="61" spans="2:17" x14ac:dyDescent="0.3">
      <c r="D61" s="360"/>
      <c r="E61" s="360"/>
      <c r="F61" s="360"/>
      <c r="H61" s="360"/>
      <c r="J61" s="360"/>
      <c r="L61" s="360"/>
    </row>
    <row r="62" spans="2:17" x14ac:dyDescent="0.3">
      <c r="D62" s="360"/>
      <c r="E62" s="360"/>
      <c r="F62" s="360"/>
      <c r="H62" s="360"/>
      <c r="J62" s="360"/>
      <c r="L62" s="360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943"/>
  <sheetViews>
    <sheetView showGridLines="0" zoomScale="50" zoomScaleNormal="53" workbookViewId="0">
      <selection activeCell="A2" sqref="A2"/>
    </sheetView>
  </sheetViews>
  <sheetFormatPr baseColWidth="10" defaultColWidth="11.44140625" defaultRowHeight="17.399999999999999" x14ac:dyDescent="0.3"/>
  <cols>
    <col min="1" max="1" width="83.44140625" style="242" customWidth="1"/>
    <col min="2" max="2" width="17.6640625" style="242" customWidth="1"/>
    <col min="3" max="3" width="16" style="243" customWidth="1"/>
    <col min="4" max="4" width="15.6640625" style="243" customWidth="1"/>
    <col min="5" max="5" width="15.6640625" style="242" customWidth="1"/>
    <col min="6" max="6" width="15.6640625" style="243" customWidth="1"/>
    <col min="7" max="7" width="14.5546875" style="243" customWidth="1"/>
    <col min="8" max="8" width="17.88671875" style="405" customWidth="1"/>
    <col min="9" max="9" width="25.44140625" style="242" customWidth="1"/>
    <col min="10" max="10" width="26.6640625" style="242" customWidth="1"/>
    <col min="11" max="11" width="25.88671875" style="242" customWidth="1"/>
    <col min="12" max="12" width="12.109375" style="304" customWidth="1"/>
    <col min="13" max="13" width="16" style="242" bestFit="1" customWidth="1"/>
    <col min="14" max="14" width="19.21875" style="242" bestFit="1" customWidth="1"/>
    <col min="15" max="16384" width="11.44140625" style="242"/>
  </cols>
  <sheetData>
    <row r="1" spans="1:12" s="237" customFormat="1" ht="96" customHeight="1" x14ac:dyDescent="0.3">
      <c r="A1" s="456" t="s">
        <v>822</v>
      </c>
      <c r="B1" s="457"/>
      <c r="C1" s="457"/>
      <c r="D1" s="457"/>
      <c r="E1" s="457"/>
      <c r="F1" s="457"/>
      <c r="G1" s="292"/>
      <c r="H1" s="292"/>
      <c r="I1" s="204"/>
      <c r="J1" s="204"/>
      <c r="K1" s="205"/>
      <c r="L1" s="309"/>
    </row>
    <row r="2" spans="1:12" s="237" customFormat="1" ht="16.95" customHeight="1" x14ac:dyDescent="0.3">
      <c r="A2" s="40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9"/>
    </row>
    <row r="3" spans="1:12" s="237" customFormat="1" ht="24" customHeight="1" x14ac:dyDescent="0.3">
      <c r="A3" s="464" t="s">
        <v>11</v>
      </c>
      <c r="B3" s="465"/>
      <c r="C3" s="465"/>
      <c r="D3" s="465"/>
      <c r="E3" s="465"/>
      <c r="F3" s="465"/>
      <c r="G3" s="465"/>
      <c r="H3" s="465"/>
      <c r="I3" s="465"/>
      <c r="J3" s="465"/>
      <c r="K3" s="465"/>
      <c r="L3" s="466"/>
    </row>
    <row r="4" spans="1:12" s="237" customFormat="1" ht="31.8" x14ac:dyDescent="0.3">
      <c r="A4" s="410" t="s">
        <v>80</v>
      </c>
      <c r="B4" s="411"/>
      <c r="C4" s="412"/>
      <c r="D4" s="412"/>
      <c r="E4" s="411"/>
      <c r="F4" s="412"/>
      <c r="G4" s="412"/>
      <c r="H4" s="412"/>
      <c r="I4" s="411"/>
      <c r="J4" s="411"/>
      <c r="K4" s="411"/>
      <c r="L4" s="413"/>
    </row>
    <row r="5" spans="1:12" s="237" customFormat="1" ht="31.2" customHeight="1" x14ac:dyDescent="0.3">
      <c r="A5" s="208" t="s">
        <v>81</v>
      </c>
      <c r="B5" s="149" t="s">
        <v>82</v>
      </c>
      <c r="C5" s="149" t="s">
        <v>83</v>
      </c>
      <c r="D5" s="149" t="s">
        <v>84</v>
      </c>
      <c r="E5" s="149" t="s">
        <v>85</v>
      </c>
      <c r="F5" s="149" t="s">
        <v>86</v>
      </c>
      <c r="G5" s="149" t="s">
        <v>87</v>
      </c>
      <c r="H5" s="149"/>
      <c r="I5" s="149" t="s">
        <v>88</v>
      </c>
      <c r="J5" s="149" t="s">
        <v>89</v>
      </c>
      <c r="K5" s="149" t="s">
        <v>90</v>
      </c>
      <c r="L5" s="311" t="s">
        <v>91</v>
      </c>
    </row>
    <row r="6" spans="1:12" s="241" customFormat="1" ht="20.399999999999999" x14ac:dyDescent="0.3">
      <c r="A6" s="238" t="s">
        <v>92</v>
      </c>
      <c r="B6" s="239"/>
      <c r="C6" s="240"/>
      <c r="D6" s="240"/>
      <c r="E6" s="239"/>
      <c r="F6" s="240"/>
      <c r="G6" s="240"/>
      <c r="H6" s="240"/>
      <c r="I6" s="239"/>
      <c r="J6" s="239"/>
      <c r="K6" s="239"/>
      <c r="L6" s="312"/>
    </row>
    <row r="7" spans="1:12" ht="20.399999999999999" x14ac:dyDescent="0.3">
      <c r="A7" s="244" t="s">
        <v>210</v>
      </c>
      <c r="B7" s="245">
        <v>1</v>
      </c>
      <c r="C7" s="246">
        <v>0.95</v>
      </c>
      <c r="D7" s="246">
        <v>0.94</v>
      </c>
      <c r="E7" s="245">
        <v>0.94</v>
      </c>
      <c r="F7" s="246">
        <v>0.95</v>
      </c>
      <c r="G7" s="246">
        <f t="shared" ref="G7:G19" si="0">K7/I7</f>
        <v>0.94787420301588909</v>
      </c>
      <c r="H7" s="399"/>
      <c r="I7" s="247">
        <v>19762</v>
      </c>
      <c r="J7" s="248">
        <v>19762</v>
      </c>
      <c r="K7" s="248">
        <v>18731.89</v>
      </c>
      <c r="L7" s="313">
        <v>3</v>
      </c>
    </row>
    <row r="8" spans="1:12" ht="20.399999999999999" x14ac:dyDescent="0.3">
      <c r="A8" s="244" t="s">
        <v>198</v>
      </c>
      <c r="B8" s="245">
        <v>1</v>
      </c>
      <c r="C8" s="246">
        <v>1.2</v>
      </c>
      <c r="D8" s="246">
        <v>1.1399999999999999</v>
      </c>
      <c r="E8" s="245">
        <v>1.1599999999999999</v>
      </c>
      <c r="F8" s="246">
        <v>1.1399999999999999</v>
      </c>
      <c r="G8" s="246">
        <f t="shared" si="0"/>
        <v>1.1484516044137829</v>
      </c>
      <c r="H8" s="399"/>
      <c r="I8" s="247">
        <v>53197</v>
      </c>
      <c r="J8" s="248">
        <v>53197</v>
      </c>
      <c r="K8" s="248">
        <v>61094.180000000008</v>
      </c>
      <c r="L8" s="313">
        <v>6</v>
      </c>
    </row>
    <row r="9" spans="1:12" ht="20.399999999999999" x14ac:dyDescent="0.3">
      <c r="A9" s="244" t="s">
        <v>330</v>
      </c>
      <c r="B9" s="245">
        <v>1000</v>
      </c>
      <c r="C9" s="246">
        <v>874</v>
      </c>
      <c r="D9" s="246">
        <v>874</v>
      </c>
      <c r="E9" s="245">
        <v>874</v>
      </c>
      <c r="F9" s="246">
        <v>874</v>
      </c>
      <c r="G9" s="246">
        <f t="shared" si="0"/>
        <v>874</v>
      </c>
      <c r="H9" s="399"/>
      <c r="I9" s="247">
        <v>189</v>
      </c>
      <c r="J9" s="248">
        <v>189000</v>
      </c>
      <c r="K9" s="248">
        <v>165186</v>
      </c>
      <c r="L9" s="313">
        <v>1</v>
      </c>
    </row>
    <row r="10" spans="1:12" ht="20.399999999999999" x14ac:dyDescent="0.3">
      <c r="A10" s="244" t="s">
        <v>288</v>
      </c>
      <c r="B10" s="245">
        <v>1</v>
      </c>
      <c r="C10" s="246">
        <v>3.1</v>
      </c>
      <c r="D10" s="246">
        <v>3.1</v>
      </c>
      <c r="E10" s="245">
        <v>3.1</v>
      </c>
      <c r="F10" s="246">
        <v>3.1</v>
      </c>
      <c r="G10" s="246">
        <f t="shared" si="0"/>
        <v>3.1</v>
      </c>
      <c r="H10" s="399"/>
      <c r="I10" s="247">
        <v>36823</v>
      </c>
      <c r="J10" s="248">
        <v>36823</v>
      </c>
      <c r="K10" s="248">
        <v>114151.3</v>
      </c>
      <c r="L10" s="313">
        <v>13</v>
      </c>
    </row>
    <row r="11" spans="1:12" ht="20.399999999999999" x14ac:dyDescent="0.3">
      <c r="A11" s="244" t="s">
        <v>285</v>
      </c>
      <c r="B11" s="245">
        <v>1</v>
      </c>
      <c r="C11" s="246">
        <v>1.88</v>
      </c>
      <c r="D11" s="246">
        <v>1.84</v>
      </c>
      <c r="E11" s="245">
        <v>1.88</v>
      </c>
      <c r="F11" s="246">
        <v>1.86</v>
      </c>
      <c r="G11" s="246">
        <f t="shared" si="0"/>
        <v>1.8582240232362035</v>
      </c>
      <c r="H11" s="399"/>
      <c r="I11" s="247">
        <v>106730</v>
      </c>
      <c r="J11" s="248">
        <v>106730</v>
      </c>
      <c r="K11" s="248">
        <v>198328.25</v>
      </c>
      <c r="L11" s="313">
        <v>13</v>
      </c>
    </row>
    <row r="12" spans="1:12" ht="20.399999999999999" x14ac:dyDescent="0.3">
      <c r="A12" s="244" t="s">
        <v>815</v>
      </c>
      <c r="B12" s="245">
        <v>1</v>
      </c>
      <c r="C12" s="246">
        <v>25</v>
      </c>
      <c r="D12" s="246">
        <v>25</v>
      </c>
      <c r="E12" s="245">
        <v>25</v>
      </c>
      <c r="F12" s="246">
        <v>25</v>
      </c>
      <c r="G12" s="246">
        <f t="shared" si="0"/>
        <v>25</v>
      </c>
      <c r="H12" s="399"/>
      <c r="I12" s="247">
        <v>800</v>
      </c>
      <c r="J12" s="248">
        <v>800</v>
      </c>
      <c r="K12" s="248">
        <v>20000</v>
      </c>
      <c r="L12" s="313">
        <v>1</v>
      </c>
    </row>
    <row r="13" spans="1:12" ht="20.399999999999999" x14ac:dyDescent="0.3">
      <c r="A13" s="244" t="s">
        <v>821</v>
      </c>
      <c r="B13" s="245">
        <v>3</v>
      </c>
      <c r="C13" s="246">
        <v>50</v>
      </c>
      <c r="D13" s="246">
        <v>50</v>
      </c>
      <c r="E13" s="245">
        <v>50</v>
      </c>
      <c r="F13" s="246">
        <v>50</v>
      </c>
      <c r="G13" s="246">
        <f t="shared" ref="G13" si="1">K13/I13</f>
        <v>50</v>
      </c>
      <c r="H13" s="399"/>
      <c r="I13" s="247">
        <v>130</v>
      </c>
      <c r="J13" s="248">
        <v>390</v>
      </c>
      <c r="K13" s="248">
        <v>6500</v>
      </c>
      <c r="L13" s="313">
        <v>2</v>
      </c>
    </row>
    <row r="14" spans="1:12" ht="20.399999999999999" x14ac:dyDescent="0.3">
      <c r="A14" s="244" t="s">
        <v>289</v>
      </c>
      <c r="B14" s="245">
        <v>1</v>
      </c>
      <c r="C14" s="246">
        <v>2.75</v>
      </c>
      <c r="D14" s="246">
        <v>2.7</v>
      </c>
      <c r="E14" s="245">
        <v>2.75</v>
      </c>
      <c r="F14" s="246">
        <v>2.7</v>
      </c>
      <c r="G14" s="246">
        <f t="shared" si="0"/>
        <v>2.7044545436543297</v>
      </c>
      <c r="H14" s="399"/>
      <c r="I14" s="247">
        <v>50499</v>
      </c>
      <c r="J14" s="248">
        <v>50499</v>
      </c>
      <c r="K14" s="248">
        <v>136572.25</v>
      </c>
      <c r="L14" s="313">
        <v>5</v>
      </c>
    </row>
    <row r="15" spans="1:12" ht="20.399999999999999" x14ac:dyDescent="0.3">
      <c r="A15" s="244" t="s">
        <v>818</v>
      </c>
      <c r="B15" s="245">
        <v>1</v>
      </c>
      <c r="C15" s="246">
        <v>13</v>
      </c>
      <c r="D15" s="246">
        <v>13</v>
      </c>
      <c r="E15" s="245">
        <v>13</v>
      </c>
      <c r="F15" s="246">
        <v>13</v>
      </c>
      <c r="G15" s="246">
        <f t="shared" si="0"/>
        <v>13</v>
      </c>
      <c r="H15" s="399"/>
      <c r="I15" s="247">
        <v>2703</v>
      </c>
      <c r="J15" s="248">
        <v>2703</v>
      </c>
      <c r="K15" s="248">
        <v>35139</v>
      </c>
      <c r="L15" s="313">
        <v>2</v>
      </c>
    </row>
    <row r="16" spans="1:12" ht="20.399999999999999" x14ac:dyDescent="0.3">
      <c r="A16" s="244" t="s">
        <v>290</v>
      </c>
      <c r="B16" s="245">
        <v>1</v>
      </c>
      <c r="C16" s="246">
        <v>4.8499999999999996</v>
      </c>
      <c r="D16" s="246">
        <v>4.8499999999999996</v>
      </c>
      <c r="E16" s="245">
        <v>4.8499999999999996</v>
      </c>
      <c r="F16" s="246">
        <v>4.8499999999999996</v>
      </c>
      <c r="G16" s="246">
        <f t="shared" si="0"/>
        <v>4.8499999999999996</v>
      </c>
      <c r="H16" s="399"/>
      <c r="I16" s="247">
        <v>15459</v>
      </c>
      <c r="J16" s="248">
        <v>15459</v>
      </c>
      <c r="K16" s="248">
        <v>74976.149999999994</v>
      </c>
      <c r="L16" s="313">
        <v>1</v>
      </c>
    </row>
    <row r="17" spans="1:12" ht="20.399999999999999" x14ac:dyDescent="0.3">
      <c r="A17" s="244" t="s">
        <v>291</v>
      </c>
      <c r="B17" s="245">
        <v>1</v>
      </c>
      <c r="C17" s="246">
        <v>0.60000000000000009</v>
      </c>
      <c r="D17" s="246">
        <v>0.60000000000000009</v>
      </c>
      <c r="E17" s="245">
        <v>0.60000000000000009</v>
      </c>
      <c r="F17" s="246">
        <v>0.60000000000000009</v>
      </c>
      <c r="G17" s="246">
        <f t="shared" si="0"/>
        <v>0.60000000000000009</v>
      </c>
      <c r="H17" s="399"/>
      <c r="I17" s="247">
        <v>14127</v>
      </c>
      <c r="J17" s="248">
        <v>14127</v>
      </c>
      <c r="K17" s="248">
        <v>8476.2000000000007</v>
      </c>
      <c r="L17" s="313">
        <v>1</v>
      </c>
    </row>
    <row r="18" spans="1:12" ht="20.399999999999999" x14ac:dyDescent="0.3">
      <c r="A18" s="244" t="s">
        <v>331</v>
      </c>
      <c r="B18" s="245">
        <v>1</v>
      </c>
      <c r="C18" s="246">
        <v>4.21</v>
      </c>
      <c r="D18" s="246">
        <v>4.21</v>
      </c>
      <c r="E18" s="245">
        <v>4.21</v>
      </c>
      <c r="F18" s="246">
        <v>4.21</v>
      </c>
      <c r="G18" s="246">
        <f t="shared" si="0"/>
        <v>4.21</v>
      </c>
      <c r="H18" s="399"/>
      <c r="I18" s="247">
        <v>37711</v>
      </c>
      <c r="J18" s="248">
        <v>37711</v>
      </c>
      <c r="K18" s="248">
        <v>158763.31</v>
      </c>
      <c r="L18" s="313">
        <v>1</v>
      </c>
    </row>
    <row r="19" spans="1:12" ht="20.399999999999999" x14ac:dyDescent="0.3">
      <c r="A19" s="244" t="s">
        <v>820</v>
      </c>
      <c r="B19" s="245">
        <v>1</v>
      </c>
      <c r="C19" s="246">
        <v>3.97</v>
      </c>
      <c r="D19" s="246">
        <v>3.97</v>
      </c>
      <c r="E19" s="245">
        <v>3.97</v>
      </c>
      <c r="F19" s="246">
        <v>3.97</v>
      </c>
      <c r="G19" s="246">
        <f t="shared" si="0"/>
        <v>3.97</v>
      </c>
      <c r="H19" s="399"/>
      <c r="I19" s="247">
        <v>1108</v>
      </c>
      <c r="J19" s="248">
        <v>1108</v>
      </c>
      <c r="K19" s="248">
        <v>4398.76</v>
      </c>
      <c r="L19" s="313">
        <v>1</v>
      </c>
    </row>
    <row r="20" spans="1:12" ht="20.399999999999999" x14ac:dyDescent="0.3">
      <c r="A20" s="249" t="s">
        <v>93</v>
      </c>
      <c r="B20" s="250"/>
      <c r="C20" s="251"/>
      <c r="D20" s="251"/>
      <c r="E20" s="250"/>
      <c r="F20" s="251"/>
      <c r="G20" s="251"/>
      <c r="H20" s="400"/>
      <c r="I20" s="252">
        <f>SUM(I7:I19)</f>
        <v>339238</v>
      </c>
      <c r="J20" s="253">
        <f>SUM(J7:J19)</f>
        <v>528309</v>
      </c>
      <c r="K20" s="253">
        <f>SUM(K7:K19)</f>
        <v>1002317.29</v>
      </c>
      <c r="L20" s="254">
        <f>SUM(L7:L19)</f>
        <v>50</v>
      </c>
    </row>
    <row r="21" spans="1:12" s="241" customFormat="1" ht="19.2" x14ac:dyDescent="0.3">
      <c r="A21" s="255" t="s">
        <v>94</v>
      </c>
      <c r="B21" s="256"/>
      <c r="C21" s="257"/>
      <c r="D21" s="257"/>
      <c r="E21" s="256"/>
      <c r="F21" s="257"/>
      <c r="G21" s="257"/>
      <c r="H21" s="257"/>
      <c r="I21" s="256"/>
      <c r="J21" s="258"/>
      <c r="K21" s="258"/>
      <c r="L21" s="314"/>
    </row>
    <row r="22" spans="1:12" s="241" customFormat="1" ht="19.2" x14ac:dyDescent="0.3">
      <c r="A22" s="255" t="s">
        <v>95</v>
      </c>
      <c r="B22" s="256"/>
      <c r="C22" s="257"/>
      <c r="D22" s="257"/>
      <c r="E22" s="256"/>
      <c r="F22" s="257"/>
      <c r="G22" s="257"/>
      <c r="H22" s="257"/>
      <c r="I22" s="256"/>
      <c r="J22" s="258"/>
      <c r="K22" s="258"/>
      <c r="L22" s="314"/>
    </row>
    <row r="23" spans="1:12" s="237" customFormat="1" ht="6" customHeight="1" x14ac:dyDescent="0.3">
      <c r="A23" s="242"/>
      <c r="B23" s="242"/>
      <c r="C23" s="243"/>
      <c r="D23" s="243"/>
      <c r="E23" s="242"/>
      <c r="F23" s="243"/>
      <c r="G23" s="243"/>
      <c r="H23" s="243"/>
      <c r="I23" s="242"/>
      <c r="J23" s="259"/>
      <c r="K23" s="259"/>
      <c r="L23" s="304"/>
    </row>
    <row r="24" spans="1:12" s="260" customFormat="1" ht="27.6" customHeight="1" x14ac:dyDescent="0.3">
      <c r="A24" s="208" t="s">
        <v>81</v>
      </c>
      <c r="B24" s="149" t="s">
        <v>82</v>
      </c>
      <c r="C24" s="149" t="s">
        <v>83</v>
      </c>
      <c r="D24" s="149" t="s">
        <v>96</v>
      </c>
      <c r="E24" s="149" t="s">
        <v>85</v>
      </c>
      <c r="F24" s="149" t="s">
        <v>97</v>
      </c>
      <c r="G24" s="149" t="s">
        <v>87</v>
      </c>
      <c r="H24" s="149"/>
      <c r="I24" s="149" t="s">
        <v>88</v>
      </c>
      <c r="J24" s="149" t="s">
        <v>89</v>
      </c>
      <c r="K24" s="149" t="s">
        <v>90</v>
      </c>
      <c r="L24" s="311" t="s">
        <v>91</v>
      </c>
    </row>
    <row r="25" spans="1:12" s="265" customFormat="1" ht="20.399999999999999" x14ac:dyDescent="0.3">
      <c r="A25" s="261" t="s">
        <v>98</v>
      </c>
      <c r="B25" s="262"/>
      <c r="C25" s="263"/>
      <c r="D25" s="263"/>
      <c r="E25" s="262"/>
      <c r="F25" s="263"/>
      <c r="G25" s="263"/>
      <c r="H25" s="263"/>
      <c r="I25" s="262"/>
      <c r="J25" s="264"/>
      <c r="K25" s="264"/>
      <c r="L25" s="315"/>
    </row>
    <row r="26" spans="1:12" ht="20.399999999999999" x14ac:dyDescent="0.3">
      <c r="A26" s="244" t="s">
        <v>433</v>
      </c>
      <c r="B26" s="245">
        <v>1</v>
      </c>
      <c r="C26" s="246">
        <v>10</v>
      </c>
      <c r="D26" s="246">
        <v>10</v>
      </c>
      <c r="E26" s="246">
        <v>10</v>
      </c>
      <c r="F26" s="246">
        <v>10</v>
      </c>
      <c r="G26" s="246">
        <f t="shared" ref="G26:G38" si="2">K26/I26</f>
        <v>10</v>
      </c>
      <c r="H26" s="399"/>
      <c r="I26" s="247">
        <v>50</v>
      </c>
      <c r="J26" s="248">
        <v>50</v>
      </c>
      <c r="K26" s="248">
        <v>500</v>
      </c>
      <c r="L26" s="313">
        <v>1</v>
      </c>
    </row>
    <row r="27" spans="1:12" ht="20.399999999999999" x14ac:dyDescent="0.3">
      <c r="A27" s="244" t="s">
        <v>210</v>
      </c>
      <c r="B27" s="245">
        <v>1</v>
      </c>
      <c r="C27" s="246">
        <v>0.99</v>
      </c>
      <c r="D27" s="246">
        <v>0.94</v>
      </c>
      <c r="E27" s="245">
        <v>0.99</v>
      </c>
      <c r="F27" s="246">
        <v>0.98</v>
      </c>
      <c r="G27" s="246">
        <f t="shared" si="2"/>
        <v>0.97602941176470592</v>
      </c>
      <c r="H27" s="399"/>
      <c r="I27" s="247">
        <v>6800</v>
      </c>
      <c r="J27" s="248">
        <v>6800</v>
      </c>
      <c r="K27" s="248">
        <v>6637</v>
      </c>
      <c r="L27" s="313">
        <v>3</v>
      </c>
    </row>
    <row r="28" spans="1:12" ht="20.399999999999999" x14ac:dyDescent="0.3">
      <c r="A28" s="244" t="s">
        <v>198</v>
      </c>
      <c r="B28" s="245">
        <v>1</v>
      </c>
      <c r="C28" s="246">
        <v>1.2</v>
      </c>
      <c r="D28" s="246">
        <v>1.1100000000000001</v>
      </c>
      <c r="E28" s="245">
        <v>1.2</v>
      </c>
      <c r="F28" s="246">
        <v>1.1399999999999999</v>
      </c>
      <c r="G28" s="246">
        <f t="shared" si="2"/>
        <v>1.1753694414316704</v>
      </c>
      <c r="H28" s="399"/>
      <c r="I28" s="247">
        <v>14752</v>
      </c>
      <c r="J28" s="248">
        <v>14752</v>
      </c>
      <c r="K28" s="248">
        <v>17339.050000000003</v>
      </c>
      <c r="L28" s="313">
        <v>12</v>
      </c>
    </row>
    <row r="29" spans="1:12" ht="20.399999999999999" x14ac:dyDescent="0.3">
      <c r="A29" s="244" t="s">
        <v>226</v>
      </c>
      <c r="B29" s="245">
        <v>100</v>
      </c>
      <c r="C29" s="246">
        <v>87</v>
      </c>
      <c r="D29" s="246">
        <v>87</v>
      </c>
      <c r="E29" s="245">
        <v>87</v>
      </c>
      <c r="F29" s="246">
        <v>87</v>
      </c>
      <c r="G29" s="246">
        <f t="shared" si="2"/>
        <v>87</v>
      </c>
      <c r="H29" s="399"/>
      <c r="I29" s="247">
        <v>31</v>
      </c>
      <c r="J29" s="248">
        <v>3100</v>
      </c>
      <c r="K29" s="248">
        <v>2697</v>
      </c>
      <c r="L29" s="313">
        <v>1</v>
      </c>
    </row>
    <row r="30" spans="1:12" ht="20.399999999999999" x14ac:dyDescent="0.3">
      <c r="A30" s="244" t="s">
        <v>817</v>
      </c>
      <c r="B30" s="245">
        <v>1</v>
      </c>
      <c r="C30" s="246">
        <v>36</v>
      </c>
      <c r="D30" s="246">
        <v>36</v>
      </c>
      <c r="E30" s="245">
        <v>36</v>
      </c>
      <c r="F30" s="246">
        <v>36</v>
      </c>
      <c r="G30" s="246">
        <f t="shared" si="2"/>
        <v>36</v>
      </c>
      <c r="H30" s="399"/>
      <c r="I30" s="247">
        <v>26</v>
      </c>
      <c r="J30" s="248">
        <v>26</v>
      </c>
      <c r="K30" s="248">
        <v>936</v>
      </c>
      <c r="L30" s="313">
        <v>1</v>
      </c>
    </row>
    <row r="31" spans="1:12" ht="20.399999999999999" x14ac:dyDescent="0.3">
      <c r="A31" s="244" t="s">
        <v>432</v>
      </c>
      <c r="B31" s="245">
        <v>1</v>
      </c>
      <c r="C31" s="246">
        <v>1.01</v>
      </c>
      <c r="D31" s="246">
        <v>1.01</v>
      </c>
      <c r="E31" s="245">
        <v>1.01</v>
      </c>
      <c r="F31" s="246">
        <v>1.01</v>
      </c>
      <c r="G31" s="246">
        <f t="shared" si="2"/>
        <v>1.01</v>
      </c>
      <c r="H31" s="399"/>
      <c r="I31" s="247">
        <v>1500</v>
      </c>
      <c r="J31" s="248">
        <v>1500</v>
      </c>
      <c r="K31" s="248">
        <v>1515</v>
      </c>
      <c r="L31" s="313">
        <v>1</v>
      </c>
    </row>
    <row r="32" spans="1:12" ht="20.399999999999999" x14ac:dyDescent="0.3">
      <c r="A32" s="244" t="s">
        <v>431</v>
      </c>
      <c r="B32" s="245">
        <v>1</v>
      </c>
      <c r="C32" s="246">
        <v>54</v>
      </c>
      <c r="D32" s="246">
        <v>50</v>
      </c>
      <c r="E32" s="245">
        <v>54</v>
      </c>
      <c r="F32" s="246">
        <v>50</v>
      </c>
      <c r="G32" s="246">
        <f t="shared" si="2"/>
        <v>52.363636363636367</v>
      </c>
      <c r="H32" s="399"/>
      <c r="I32" s="247">
        <v>44</v>
      </c>
      <c r="J32" s="248">
        <v>44</v>
      </c>
      <c r="K32" s="248">
        <v>2304</v>
      </c>
      <c r="L32" s="313">
        <v>3</v>
      </c>
    </row>
    <row r="33" spans="1:14" ht="20.399999999999999" x14ac:dyDescent="0.3">
      <c r="A33" s="244" t="s">
        <v>816</v>
      </c>
      <c r="B33" s="245">
        <v>1</v>
      </c>
      <c r="C33" s="246">
        <v>1.55</v>
      </c>
      <c r="D33" s="246">
        <v>1.39</v>
      </c>
      <c r="E33" s="245">
        <v>1.55</v>
      </c>
      <c r="F33" s="246">
        <v>1.55</v>
      </c>
      <c r="G33" s="246">
        <f t="shared" si="2"/>
        <v>1.4976268412438625</v>
      </c>
      <c r="H33" s="399"/>
      <c r="I33" s="247">
        <v>3055</v>
      </c>
      <c r="J33" s="248">
        <v>3055</v>
      </c>
      <c r="K33" s="248">
        <v>4575.25</v>
      </c>
      <c r="L33" s="313">
        <v>3</v>
      </c>
    </row>
    <row r="34" spans="1:14" ht="20.399999999999999" x14ac:dyDescent="0.3">
      <c r="A34" s="244" t="s">
        <v>285</v>
      </c>
      <c r="B34" s="245">
        <v>1</v>
      </c>
      <c r="C34" s="246">
        <v>1.88</v>
      </c>
      <c r="D34" s="246">
        <v>1.83</v>
      </c>
      <c r="E34" s="245">
        <v>1.88</v>
      </c>
      <c r="F34" s="246">
        <v>1.86</v>
      </c>
      <c r="G34" s="246">
        <f t="shared" si="2"/>
        <v>1.8554867720247969</v>
      </c>
      <c r="H34" s="399"/>
      <c r="I34" s="247">
        <v>11453</v>
      </c>
      <c r="J34" s="248">
        <v>11453</v>
      </c>
      <c r="K34" s="248">
        <v>21250.89</v>
      </c>
      <c r="L34" s="313">
        <v>26</v>
      </c>
      <c r="N34" s="293"/>
    </row>
    <row r="35" spans="1:14" ht="20.399999999999999" x14ac:dyDescent="0.3">
      <c r="A35" s="244" t="s">
        <v>815</v>
      </c>
      <c r="B35" s="245">
        <v>1</v>
      </c>
      <c r="C35" s="246">
        <v>25</v>
      </c>
      <c r="D35" s="246">
        <v>25</v>
      </c>
      <c r="E35" s="245">
        <v>25</v>
      </c>
      <c r="F35" s="246">
        <v>25</v>
      </c>
      <c r="G35" s="246">
        <f t="shared" si="2"/>
        <v>25</v>
      </c>
      <c r="H35" s="399"/>
      <c r="I35" s="247">
        <v>118</v>
      </c>
      <c r="J35" s="248">
        <v>118</v>
      </c>
      <c r="K35" s="248">
        <v>2950</v>
      </c>
      <c r="L35" s="313">
        <v>1</v>
      </c>
      <c r="N35" s="293"/>
    </row>
    <row r="36" spans="1:14" ht="20.399999999999999" x14ac:dyDescent="0.3">
      <c r="A36" s="244" t="s">
        <v>289</v>
      </c>
      <c r="B36" s="245">
        <v>1</v>
      </c>
      <c r="C36" s="246">
        <v>2.75</v>
      </c>
      <c r="D36" s="246">
        <v>0.7</v>
      </c>
      <c r="E36" s="245">
        <v>2.75</v>
      </c>
      <c r="F36" s="246">
        <v>2.7</v>
      </c>
      <c r="G36" s="246">
        <f t="shared" si="2"/>
        <v>2.719790223629527</v>
      </c>
      <c r="H36" s="399"/>
      <c r="I36" s="247">
        <v>5053</v>
      </c>
      <c r="J36" s="248">
        <v>5053</v>
      </c>
      <c r="K36" s="248">
        <v>13743.1</v>
      </c>
      <c r="L36" s="313">
        <v>8</v>
      </c>
      <c r="N36" s="293"/>
    </row>
    <row r="37" spans="1:14" ht="20.399999999999999" x14ac:dyDescent="0.3">
      <c r="A37" s="244" t="s">
        <v>819</v>
      </c>
      <c r="B37" s="245">
        <v>1</v>
      </c>
      <c r="C37" s="246">
        <v>24</v>
      </c>
      <c r="D37" s="246">
        <v>24</v>
      </c>
      <c r="E37" s="245">
        <v>24</v>
      </c>
      <c r="F37" s="246">
        <v>24</v>
      </c>
      <c r="G37" s="246">
        <f t="shared" si="2"/>
        <v>24</v>
      </c>
      <c r="H37" s="399"/>
      <c r="I37" s="247">
        <v>66</v>
      </c>
      <c r="J37" s="248">
        <v>66</v>
      </c>
      <c r="K37" s="248">
        <v>1584</v>
      </c>
      <c r="L37" s="313">
        <v>1</v>
      </c>
      <c r="N37" s="293"/>
    </row>
    <row r="38" spans="1:14" ht="20.399999999999999" x14ac:dyDescent="0.3">
      <c r="A38" s="244" t="s">
        <v>252</v>
      </c>
      <c r="B38" s="245">
        <v>1</v>
      </c>
      <c r="C38" s="246">
        <v>7.7</v>
      </c>
      <c r="D38" s="246">
        <v>7.7</v>
      </c>
      <c r="E38" s="245">
        <v>7.7</v>
      </c>
      <c r="F38" s="246">
        <v>7.7</v>
      </c>
      <c r="G38" s="246">
        <f t="shared" si="2"/>
        <v>7.7</v>
      </c>
      <c r="H38" s="399"/>
      <c r="I38" s="247">
        <v>40</v>
      </c>
      <c r="J38" s="248">
        <v>40</v>
      </c>
      <c r="K38" s="248">
        <v>308</v>
      </c>
      <c r="L38" s="313">
        <v>12</v>
      </c>
      <c r="N38" s="293"/>
    </row>
    <row r="39" spans="1:14" ht="20.399999999999999" x14ac:dyDescent="0.3">
      <c r="A39" s="249" t="s">
        <v>99</v>
      </c>
      <c r="B39" s="250"/>
      <c r="C39" s="251"/>
      <c r="D39" s="251"/>
      <c r="E39" s="250"/>
      <c r="F39" s="251"/>
      <c r="G39" s="251"/>
      <c r="H39" s="400"/>
      <c r="I39" s="252">
        <f>SUM(I26:I38)</f>
        <v>42988</v>
      </c>
      <c r="J39" s="253">
        <f>SUM(J26:J38)</f>
        <v>46057</v>
      </c>
      <c r="K39" s="253">
        <f>SUM(K26:K38)</f>
        <v>76339.290000000008</v>
      </c>
      <c r="L39" s="254">
        <f>SUM(L26:L38)</f>
        <v>73</v>
      </c>
    </row>
    <row r="40" spans="1:14" s="266" customFormat="1" ht="19.2" x14ac:dyDescent="0.3">
      <c r="A40" s="255" t="s">
        <v>100</v>
      </c>
      <c r="B40" s="256"/>
      <c r="C40" s="257"/>
      <c r="D40" s="257"/>
      <c r="E40" s="256"/>
      <c r="F40" s="257"/>
      <c r="G40" s="257"/>
      <c r="H40" s="257"/>
      <c r="I40" s="256"/>
      <c r="J40" s="258"/>
      <c r="K40" s="258"/>
      <c r="L40" s="314"/>
    </row>
    <row r="41" spans="1:14" s="266" customFormat="1" ht="19.2" x14ac:dyDescent="0.3">
      <c r="A41" s="255" t="s">
        <v>101</v>
      </c>
      <c r="B41" s="256"/>
      <c r="C41" s="257"/>
      <c r="D41" s="257"/>
      <c r="E41" s="256"/>
      <c r="F41" s="257"/>
      <c r="G41" s="257"/>
      <c r="H41" s="257"/>
      <c r="I41" s="256"/>
      <c r="J41" s="258"/>
      <c r="K41" s="258"/>
      <c r="L41" s="314"/>
    </row>
    <row r="42" spans="1:14" ht="24.6" x14ac:dyDescent="0.3">
      <c r="A42" s="267" t="s">
        <v>102</v>
      </c>
      <c r="B42" s="268"/>
      <c r="C42" s="269"/>
      <c r="D42" s="269"/>
      <c r="E42" s="268"/>
      <c r="F42" s="269"/>
      <c r="G42" s="269"/>
      <c r="H42" s="401"/>
      <c r="I42" s="270">
        <f>I20+I39</f>
        <v>382226</v>
      </c>
      <c r="J42" s="271">
        <f>J20+J39</f>
        <v>574366</v>
      </c>
      <c r="K42" s="271">
        <f>K20+K39</f>
        <v>1078656.58</v>
      </c>
      <c r="L42" s="272">
        <f>L20+L39</f>
        <v>123</v>
      </c>
    </row>
    <row r="43" spans="1:14" ht="7.5" customHeight="1" x14ac:dyDescent="0.3">
      <c r="A43" s="273"/>
      <c r="B43" s="274"/>
      <c r="C43" s="275"/>
      <c r="D43" s="275"/>
      <c r="E43" s="274"/>
      <c r="F43" s="275"/>
      <c r="G43" s="275"/>
      <c r="H43" s="275"/>
      <c r="I43" s="276"/>
      <c r="J43" s="277"/>
      <c r="K43" s="277"/>
      <c r="L43" s="278"/>
    </row>
    <row r="44" spans="1:14" s="237" customFormat="1" ht="31.8" x14ac:dyDescent="0.3">
      <c r="A44" s="206" t="s">
        <v>287</v>
      </c>
      <c r="B44" s="207"/>
      <c r="C44" s="236"/>
      <c r="D44" s="236"/>
      <c r="E44" s="207"/>
      <c r="F44" s="236"/>
      <c r="G44" s="236"/>
      <c r="H44" s="236"/>
      <c r="I44" s="207"/>
      <c r="J44" s="207"/>
      <c r="K44" s="207"/>
      <c r="L44" s="310"/>
    </row>
    <row r="45" spans="1:14" s="237" customFormat="1" ht="42" customHeight="1" x14ac:dyDescent="0.3">
      <c r="A45" s="208" t="s">
        <v>81</v>
      </c>
      <c r="B45" s="149" t="s">
        <v>82</v>
      </c>
      <c r="C45" s="149" t="s">
        <v>83</v>
      </c>
      <c r="D45" s="149" t="s">
        <v>96</v>
      </c>
      <c r="E45" s="149" t="s">
        <v>85</v>
      </c>
      <c r="F45" s="149" t="s">
        <v>97</v>
      </c>
      <c r="G45" s="149" t="s">
        <v>87</v>
      </c>
      <c r="H45" s="149"/>
      <c r="I45" s="149" t="s">
        <v>88</v>
      </c>
      <c r="J45" s="149" t="s">
        <v>89</v>
      </c>
      <c r="K45" s="149" t="s">
        <v>90</v>
      </c>
      <c r="L45" s="311" t="s">
        <v>91</v>
      </c>
    </row>
    <row r="46" spans="1:14" ht="20.399999999999999" x14ac:dyDescent="0.3">
      <c r="A46" s="244" t="s">
        <v>286</v>
      </c>
      <c r="B46" s="245">
        <v>100</v>
      </c>
      <c r="C46" s="245">
        <v>100</v>
      </c>
      <c r="D46" s="245">
        <v>100</v>
      </c>
      <c r="E46" s="245">
        <v>100</v>
      </c>
      <c r="F46" s="245">
        <v>100</v>
      </c>
      <c r="G46" s="245">
        <v>100</v>
      </c>
      <c r="H46" s="399"/>
      <c r="I46" s="247">
        <v>110</v>
      </c>
      <c r="J46" s="248">
        <v>11000</v>
      </c>
      <c r="K46" s="248">
        <f>I46*F46</f>
        <v>11000</v>
      </c>
      <c r="L46" s="313">
        <v>8</v>
      </c>
      <c r="N46" s="293"/>
    </row>
    <row r="47" spans="1:14" ht="20.399999999999999" x14ac:dyDescent="0.3">
      <c r="A47" s="244" t="s">
        <v>430</v>
      </c>
      <c r="B47" s="245">
        <v>1</v>
      </c>
      <c r="C47" s="245">
        <v>1.0031963399999999</v>
      </c>
      <c r="D47" s="245">
        <v>1.0009139600000001</v>
      </c>
      <c r="E47" s="245">
        <v>1.0009139600000001</v>
      </c>
      <c r="F47" s="245">
        <v>1.0031963399999999</v>
      </c>
      <c r="G47" s="245">
        <f>K47/I47</f>
        <v>1.0019536134666498</v>
      </c>
      <c r="H47" s="399"/>
      <c r="I47" s="247">
        <v>158020</v>
      </c>
      <c r="J47" s="248">
        <f>I47</f>
        <v>158020</v>
      </c>
      <c r="K47" s="248">
        <v>158328.71</v>
      </c>
      <c r="L47" s="313">
        <v>4</v>
      </c>
      <c r="N47" s="293"/>
    </row>
    <row r="48" spans="1:14" ht="20.399999999999999" x14ac:dyDescent="0.3">
      <c r="A48" s="249" t="s">
        <v>295</v>
      </c>
      <c r="B48" s="250"/>
      <c r="C48" s="251"/>
      <c r="D48" s="251"/>
      <c r="E48" s="250"/>
      <c r="F48" s="251"/>
      <c r="G48" s="251"/>
      <c r="H48" s="400"/>
      <c r="I48" s="252">
        <f>SUM(I46:I47)</f>
        <v>158130</v>
      </c>
      <c r="J48" s="253">
        <f>SUM(J46:J47)</f>
        <v>169020</v>
      </c>
      <c r="K48" s="253">
        <f>SUM(K46:K47)</f>
        <v>169328.71</v>
      </c>
      <c r="L48" s="254">
        <f>SUM(L46:L47)</f>
        <v>12</v>
      </c>
    </row>
    <row r="49" spans="1:12" ht="7.5" customHeight="1" x14ac:dyDescent="0.3">
      <c r="A49" s="273"/>
      <c r="B49" s="274"/>
      <c r="C49" s="275"/>
      <c r="D49" s="275"/>
      <c r="E49" s="274"/>
      <c r="F49" s="275"/>
      <c r="G49" s="275"/>
      <c r="H49" s="275"/>
      <c r="I49" s="276"/>
      <c r="J49" s="277"/>
      <c r="K49" s="277"/>
      <c r="L49" s="278"/>
    </row>
    <row r="50" spans="1:12" ht="37.799999999999997" customHeight="1" x14ac:dyDescent="0.3">
      <c r="A50" s="279" t="s">
        <v>103</v>
      </c>
      <c r="B50" s="280"/>
      <c r="C50" s="281"/>
      <c r="D50" s="281"/>
      <c r="E50" s="280"/>
      <c r="F50" s="281"/>
      <c r="G50" s="281"/>
      <c r="H50" s="402"/>
      <c r="I50" s="282">
        <f>I42+I48</f>
        <v>540356</v>
      </c>
      <c r="J50" s="283">
        <f>J42+J48</f>
        <v>743386</v>
      </c>
      <c r="K50" s="283">
        <f>K42+K48</f>
        <v>1247985.29</v>
      </c>
      <c r="L50" s="284">
        <f>L42+L48</f>
        <v>135</v>
      </c>
    </row>
    <row r="51" spans="1:12" ht="20.399999999999999" x14ac:dyDescent="0.3">
      <c r="A51" s="274"/>
      <c r="B51" s="274"/>
      <c r="C51" s="275"/>
      <c r="D51" s="275"/>
      <c r="E51" s="274"/>
      <c r="F51" s="275"/>
      <c r="G51" s="275"/>
      <c r="H51" s="275"/>
      <c r="I51" s="276"/>
      <c r="J51" s="277"/>
      <c r="K51" s="277"/>
      <c r="L51" s="285"/>
    </row>
    <row r="52" spans="1:12" ht="29.4" customHeight="1" x14ac:dyDescent="0.3">
      <c r="A52" s="467" t="s">
        <v>12</v>
      </c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9"/>
    </row>
    <row r="53" spans="1:12" ht="20.399999999999999" x14ac:dyDescent="0.3">
      <c r="A53" s="208" t="s">
        <v>81</v>
      </c>
      <c r="B53" s="149" t="s">
        <v>104</v>
      </c>
      <c r="C53" s="149" t="s">
        <v>105</v>
      </c>
      <c r="D53" s="149" t="s">
        <v>106</v>
      </c>
      <c r="E53" s="149" t="s">
        <v>107</v>
      </c>
      <c r="F53" s="149" t="s">
        <v>108</v>
      </c>
      <c r="G53" s="149" t="s">
        <v>109</v>
      </c>
      <c r="H53" s="149" t="s">
        <v>110</v>
      </c>
      <c r="I53" s="149" t="s">
        <v>111</v>
      </c>
      <c r="J53" s="149" t="s">
        <v>112</v>
      </c>
      <c r="K53" s="149" t="s">
        <v>113</v>
      </c>
      <c r="L53" s="311" t="s">
        <v>91</v>
      </c>
    </row>
    <row r="54" spans="1:12" s="382" customFormat="1" ht="15.6" x14ac:dyDescent="0.3">
      <c r="A54" s="386" t="s">
        <v>124</v>
      </c>
      <c r="B54" s="403"/>
      <c r="C54" s="421"/>
      <c r="D54" s="421"/>
      <c r="E54" s="422"/>
      <c r="F54" s="421"/>
      <c r="G54" s="421"/>
      <c r="H54" s="403"/>
      <c r="I54" s="391"/>
      <c r="J54" s="391"/>
      <c r="K54" s="391"/>
      <c r="L54" s="387"/>
    </row>
    <row r="55" spans="1:12" s="383" customFormat="1" ht="15" x14ac:dyDescent="0.25">
      <c r="A55" s="384" t="s">
        <v>193</v>
      </c>
      <c r="B55" s="392" t="s">
        <v>194</v>
      </c>
      <c r="C55" s="423">
        <v>93.361000000000004</v>
      </c>
      <c r="D55" s="423"/>
      <c r="E55" s="424" t="s">
        <v>412</v>
      </c>
      <c r="F55" s="423">
        <v>10</v>
      </c>
      <c r="G55" s="423">
        <v>10.142467083781501</v>
      </c>
      <c r="H55" s="392" t="s">
        <v>195</v>
      </c>
      <c r="I55" s="389">
        <v>200000</v>
      </c>
      <c r="J55" s="389">
        <v>200000</v>
      </c>
      <c r="K55" s="389">
        <v>186721.99</v>
      </c>
      <c r="L55" s="385">
        <v>1</v>
      </c>
    </row>
    <row r="56" spans="1:12" s="383" customFormat="1" ht="15" x14ac:dyDescent="0.25">
      <c r="A56" s="384" t="s">
        <v>193</v>
      </c>
      <c r="B56" s="392" t="s">
        <v>194</v>
      </c>
      <c r="C56" s="423">
        <v>96.595699999999994</v>
      </c>
      <c r="D56" s="423"/>
      <c r="E56" s="424" t="s">
        <v>328</v>
      </c>
      <c r="F56" s="423">
        <v>7.25</v>
      </c>
      <c r="G56" s="423">
        <v>7.3851463434643998</v>
      </c>
      <c r="H56" s="392" t="s">
        <v>195</v>
      </c>
      <c r="I56" s="389">
        <v>347846.99</v>
      </c>
      <c r="J56" s="389">
        <v>347846.99</v>
      </c>
      <c r="K56" s="389">
        <v>336005.14</v>
      </c>
      <c r="L56" s="385">
        <v>1</v>
      </c>
    </row>
    <row r="57" spans="1:12" s="383" customFormat="1" ht="15" x14ac:dyDescent="0.25">
      <c r="A57" s="384" t="s">
        <v>193</v>
      </c>
      <c r="B57" s="392" t="s">
        <v>194</v>
      </c>
      <c r="C57" s="423">
        <v>97.131</v>
      </c>
      <c r="D57" s="423"/>
      <c r="E57" s="424" t="s">
        <v>444</v>
      </c>
      <c r="F57" s="423">
        <v>6.95</v>
      </c>
      <c r="G57" s="423">
        <v>7.0893499760212997</v>
      </c>
      <c r="H57" s="392" t="s">
        <v>195</v>
      </c>
      <c r="I57" s="389">
        <v>90474.27</v>
      </c>
      <c r="J57" s="389">
        <v>90474.27</v>
      </c>
      <c r="K57" s="389">
        <v>87878.56</v>
      </c>
      <c r="L57" s="385">
        <v>2</v>
      </c>
    </row>
    <row r="58" spans="1:12" s="383" customFormat="1" ht="15" x14ac:dyDescent="0.25">
      <c r="A58" s="384" t="s">
        <v>196</v>
      </c>
      <c r="B58" s="392" t="s">
        <v>194</v>
      </c>
      <c r="C58" s="423">
        <v>93.523499999999999</v>
      </c>
      <c r="D58" s="423"/>
      <c r="E58" s="424" t="s">
        <v>445</v>
      </c>
      <c r="F58" s="423">
        <v>9</v>
      </c>
      <c r="G58" s="423">
        <v>9.0919082811087009</v>
      </c>
      <c r="H58" s="392" t="s">
        <v>195</v>
      </c>
      <c r="I58" s="389">
        <v>38000</v>
      </c>
      <c r="J58" s="389">
        <v>38000</v>
      </c>
      <c r="K58" s="389">
        <v>35538.93</v>
      </c>
      <c r="L58" s="385">
        <v>1</v>
      </c>
    </row>
    <row r="59" spans="1:12" s="383" customFormat="1" ht="15" x14ac:dyDescent="0.25">
      <c r="A59" s="384" t="s">
        <v>196</v>
      </c>
      <c r="B59" s="392" t="s">
        <v>194</v>
      </c>
      <c r="C59" s="423">
        <v>94.163799999999995</v>
      </c>
      <c r="D59" s="423"/>
      <c r="E59" s="424" t="s">
        <v>411</v>
      </c>
      <c r="F59" s="423">
        <v>8.75</v>
      </c>
      <c r="G59" s="423">
        <v>8.8603291032172002</v>
      </c>
      <c r="H59" s="392" t="s">
        <v>195</v>
      </c>
      <c r="I59" s="389">
        <v>40000</v>
      </c>
      <c r="J59" s="389">
        <v>40000</v>
      </c>
      <c r="K59" s="389">
        <v>37665.519999999997</v>
      </c>
      <c r="L59" s="385">
        <v>1</v>
      </c>
    </row>
    <row r="60" spans="1:12" s="383" customFormat="1" ht="15" x14ac:dyDescent="0.25">
      <c r="A60" s="384" t="s">
        <v>196</v>
      </c>
      <c r="B60" s="392" t="s">
        <v>194</v>
      </c>
      <c r="C60" s="423">
        <v>94.771100000000004</v>
      </c>
      <c r="D60" s="423"/>
      <c r="E60" s="424" t="s">
        <v>446</v>
      </c>
      <c r="F60" s="423">
        <v>8.75</v>
      </c>
      <c r="G60" s="423">
        <v>8.8903713387540009</v>
      </c>
      <c r="H60" s="392" t="s">
        <v>195</v>
      </c>
      <c r="I60" s="389">
        <v>43500</v>
      </c>
      <c r="J60" s="389">
        <v>43500</v>
      </c>
      <c r="K60" s="389">
        <v>41225.440000000002</v>
      </c>
      <c r="L60" s="385">
        <v>1</v>
      </c>
    </row>
    <row r="61" spans="1:12" s="383" customFormat="1" ht="15" x14ac:dyDescent="0.25">
      <c r="A61" s="384" t="s">
        <v>196</v>
      </c>
      <c r="B61" s="392" t="s">
        <v>194</v>
      </c>
      <c r="C61" s="423">
        <v>96.404899999999998</v>
      </c>
      <c r="D61" s="423"/>
      <c r="E61" s="424" t="s">
        <v>326</v>
      </c>
      <c r="F61" s="423">
        <v>7.5</v>
      </c>
      <c r="G61" s="423">
        <v>7.6414257113396999</v>
      </c>
      <c r="H61" s="392" t="s">
        <v>195</v>
      </c>
      <c r="I61" s="389">
        <v>40000</v>
      </c>
      <c r="J61" s="389">
        <v>40000</v>
      </c>
      <c r="K61" s="389">
        <v>38561.96</v>
      </c>
      <c r="L61" s="385">
        <v>1</v>
      </c>
    </row>
    <row r="62" spans="1:12" s="383" customFormat="1" ht="15" x14ac:dyDescent="0.25">
      <c r="A62" s="384" t="s">
        <v>198</v>
      </c>
      <c r="B62" s="392" t="s">
        <v>194</v>
      </c>
      <c r="C62" s="423">
        <v>94.663600000000002</v>
      </c>
      <c r="D62" s="423"/>
      <c r="E62" s="424" t="s">
        <v>447</v>
      </c>
      <c r="F62" s="423">
        <v>6.95</v>
      </c>
      <c r="G62" s="423">
        <v>6.9949773211656998</v>
      </c>
      <c r="H62" s="392" t="s">
        <v>195</v>
      </c>
      <c r="I62" s="389">
        <v>245632.03</v>
      </c>
      <c r="J62" s="389">
        <v>245632.03</v>
      </c>
      <c r="K62" s="389">
        <v>232524.13</v>
      </c>
      <c r="L62" s="385">
        <v>1</v>
      </c>
    </row>
    <row r="63" spans="1:12" s="289" customFormat="1" ht="15.6" x14ac:dyDescent="0.25">
      <c r="A63" s="384" t="s">
        <v>198</v>
      </c>
      <c r="B63" s="392" t="s">
        <v>194</v>
      </c>
      <c r="C63" s="423">
        <v>94.749300000000005</v>
      </c>
      <c r="D63" s="423"/>
      <c r="E63" s="424" t="s">
        <v>448</v>
      </c>
      <c r="F63" s="423">
        <v>8.75</v>
      </c>
      <c r="G63" s="423">
        <v>8.8892937929939997</v>
      </c>
      <c r="H63" s="392" t="s">
        <v>195</v>
      </c>
      <c r="I63" s="389">
        <v>30000</v>
      </c>
      <c r="J63" s="389">
        <v>30000</v>
      </c>
      <c r="K63" s="389">
        <v>28424.79</v>
      </c>
      <c r="L63" s="385">
        <v>1</v>
      </c>
    </row>
    <row r="64" spans="1:12" s="289" customFormat="1" ht="15.6" x14ac:dyDescent="0.25">
      <c r="A64" s="384" t="s">
        <v>198</v>
      </c>
      <c r="B64" s="392" t="s">
        <v>194</v>
      </c>
      <c r="C64" s="423">
        <v>97.987200000000001</v>
      </c>
      <c r="D64" s="423"/>
      <c r="E64" s="424" t="s">
        <v>323</v>
      </c>
      <c r="F64" s="423">
        <v>8.5</v>
      </c>
      <c r="G64" s="423">
        <v>8.7779816581714005</v>
      </c>
      <c r="H64" s="392" t="s">
        <v>195</v>
      </c>
      <c r="I64" s="389">
        <v>30000</v>
      </c>
      <c r="J64" s="389">
        <v>30000</v>
      </c>
      <c r="K64" s="389">
        <v>29396.15</v>
      </c>
      <c r="L64" s="385">
        <v>1</v>
      </c>
    </row>
    <row r="65" spans="1:12" s="383" customFormat="1" ht="15" x14ac:dyDescent="0.25">
      <c r="A65" s="384" t="s">
        <v>198</v>
      </c>
      <c r="B65" s="392" t="s">
        <v>194</v>
      </c>
      <c r="C65" s="423">
        <v>98.196299999999994</v>
      </c>
      <c r="D65" s="423"/>
      <c r="E65" s="424" t="s">
        <v>325</v>
      </c>
      <c r="F65" s="423">
        <v>5.75</v>
      </c>
      <c r="G65" s="423">
        <v>5.8632834810643999</v>
      </c>
      <c r="H65" s="392" t="s">
        <v>195</v>
      </c>
      <c r="I65" s="389">
        <v>1000000</v>
      </c>
      <c r="J65" s="389">
        <v>1000000</v>
      </c>
      <c r="K65" s="389">
        <v>981963.25</v>
      </c>
      <c r="L65" s="385">
        <v>1</v>
      </c>
    </row>
    <row r="66" spans="1:12" s="383" customFormat="1" ht="15.6" x14ac:dyDescent="0.3">
      <c r="A66" s="386" t="s">
        <v>201</v>
      </c>
      <c r="B66" s="403" t="s">
        <v>201</v>
      </c>
      <c r="C66" s="421" t="s">
        <v>201</v>
      </c>
      <c r="D66" s="421" t="s">
        <v>201</v>
      </c>
      <c r="E66" s="422" t="s">
        <v>201</v>
      </c>
      <c r="F66" s="421" t="s">
        <v>201</v>
      </c>
      <c r="G66" s="421" t="s">
        <v>201</v>
      </c>
      <c r="H66" s="403" t="s">
        <v>201</v>
      </c>
      <c r="I66" s="391">
        <v>2105453.29</v>
      </c>
      <c r="J66" s="391">
        <v>2105453.29</v>
      </c>
      <c r="K66" s="391">
        <v>2035905.86</v>
      </c>
      <c r="L66" s="387">
        <v>12</v>
      </c>
    </row>
    <row r="67" spans="1:12" s="383" customFormat="1" ht="15.6" x14ac:dyDescent="0.3">
      <c r="A67" s="386" t="s">
        <v>333</v>
      </c>
      <c r="B67" s="403"/>
      <c r="C67" s="421"/>
      <c r="D67" s="421"/>
      <c r="E67" s="422"/>
      <c r="F67" s="421"/>
      <c r="G67" s="421"/>
      <c r="H67" s="403"/>
      <c r="I67" s="391"/>
      <c r="J67" s="391"/>
      <c r="K67" s="391"/>
      <c r="L67" s="387"/>
    </row>
    <row r="68" spans="1:12" s="289" customFormat="1" ht="15.6" x14ac:dyDescent="0.25">
      <c r="A68" s="384" t="s">
        <v>202</v>
      </c>
      <c r="B68" s="392" t="s">
        <v>194</v>
      </c>
      <c r="C68" s="423">
        <v>99.053700000000006</v>
      </c>
      <c r="D68" s="423">
        <v>7.1295000000000002</v>
      </c>
      <c r="E68" s="424" t="s">
        <v>449</v>
      </c>
      <c r="F68" s="423">
        <v>8</v>
      </c>
      <c r="G68" s="423">
        <v>8.16</v>
      </c>
      <c r="H68" s="392" t="s">
        <v>203</v>
      </c>
      <c r="I68" s="389">
        <v>61749.33</v>
      </c>
      <c r="J68" s="389">
        <v>61749.33</v>
      </c>
      <c r="K68" s="389">
        <v>61164.97</v>
      </c>
      <c r="L68" s="385">
        <v>1</v>
      </c>
    </row>
    <row r="69" spans="1:12" s="289" customFormat="1" ht="15.6" x14ac:dyDescent="0.3">
      <c r="A69" s="386" t="s">
        <v>201</v>
      </c>
      <c r="B69" s="403" t="s">
        <v>201</v>
      </c>
      <c r="C69" s="421" t="s">
        <v>201</v>
      </c>
      <c r="D69" s="421" t="s">
        <v>201</v>
      </c>
      <c r="E69" s="422" t="s">
        <v>201</v>
      </c>
      <c r="F69" s="421" t="s">
        <v>201</v>
      </c>
      <c r="G69" s="421" t="s">
        <v>201</v>
      </c>
      <c r="H69" s="403" t="s">
        <v>201</v>
      </c>
      <c r="I69" s="391">
        <v>61749.33</v>
      </c>
      <c r="J69" s="391">
        <v>61749.33</v>
      </c>
      <c r="K69" s="391">
        <v>61164.97</v>
      </c>
      <c r="L69" s="387">
        <v>1</v>
      </c>
    </row>
    <row r="70" spans="1:12" s="383" customFormat="1" ht="15.6" x14ac:dyDescent="0.3">
      <c r="A70" s="386" t="s">
        <v>114</v>
      </c>
      <c r="B70" s="403"/>
      <c r="C70" s="421"/>
      <c r="D70" s="421"/>
      <c r="E70" s="422"/>
      <c r="F70" s="421"/>
      <c r="G70" s="421"/>
      <c r="H70" s="403"/>
      <c r="I70" s="391"/>
      <c r="J70" s="391"/>
      <c r="K70" s="391"/>
      <c r="L70" s="387"/>
    </row>
    <row r="71" spans="1:12" s="383" customFormat="1" ht="15" x14ac:dyDescent="0.25">
      <c r="A71" s="384" t="s">
        <v>202</v>
      </c>
      <c r="B71" s="392" t="s">
        <v>194</v>
      </c>
      <c r="C71" s="423">
        <v>81.796000000000006</v>
      </c>
      <c r="D71" s="423">
        <v>5.93</v>
      </c>
      <c r="E71" s="424" t="s">
        <v>450</v>
      </c>
      <c r="F71" s="423">
        <v>11</v>
      </c>
      <c r="G71" s="423">
        <v>11.571883619521399</v>
      </c>
      <c r="H71" s="392" t="s">
        <v>203</v>
      </c>
      <c r="I71" s="389">
        <v>17019.22</v>
      </c>
      <c r="J71" s="389">
        <v>17019.22</v>
      </c>
      <c r="K71" s="389">
        <v>13921.03</v>
      </c>
      <c r="L71" s="385">
        <v>1</v>
      </c>
    </row>
    <row r="72" spans="1:12" s="383" customFormat="1" ht="15" x14ac:dyDescent="0.25">
      <c r="A72" s="384" t="s">
        <v>202</v>
      </c>
      <c r="B72" s="392" t="s">
        <v>194</v>
      </c>
      <c r="C72" s="423">
        <v>85.395799999999994</v>
      </c>
      <c r="D72" s="423">
        <v>5.64</v>
      </c>
      <c r="E72" s="424" t="s">
        <v>451</v>
      </c>
      <c r="F72" s="423">
        <v>10</v>
      </c>
      <c r="G72" s="423">
        <v>10.471306744129601</v>
      </c>
      <c r="H72" s="392" t="s">
        <v>203</v>
      </c>
      <c r="I72" s="389">
        <v>53100</v>
      </c>
      <c r="J72" s="389">
        <v>53100</v>
      </c>
      <c r="K72" s="389">
        <v>45345.17</v>
      </c>
      <c r="L72" s="385">
        <v>1</v>
      </c>
    </row>
    <row r="73" spans="1:12" s="383" customFormat="1" ht="15.6" x14ac:dyDescent="0.3">
      <c r="A73" s="386" t="s">
        <v>201</v>
      </c>
      <c r="B73" s="403" t="s">
        <v>201</v>
      </c>
      <c r="C73" s="421" t="s">
        <v>201</v>
      </c>
      <c r="D73" s="421" t="s">
        <v>201</v>
      </c>
      <c r="E73" s="422" t="s">
        <v>201</v>
      </c>
      <c r="F73" s="421" t="s">
        <v>201</v>
      </c>
      <c r="G73" s="421" t="s">
        <v>201</v>
      </c>
      <c r="H73" s="403" t="s">
        <v>201</v>
      </c>
      <c r="I73" s="391">
        <v>70119.22</v>
      </c>
      <c r="J73" s="391">
        <v>70119.22</v>
      </c>
      <c r="K73" s="391">
        <v>59266.2</v>
      </c>
      <c r="L73" s="387">
        <v>2</v>
      </c>
    </row>
    <row r="74" spans="1:12" s="383" customFormat="1" ht="15.6" x14ac:dyDescent="0.3">
      <c r="A74" s="386" t="s">
        <v>452</v>
      </c>
      <c r="B74" s="403"/>
      <c r="C74" s="421"/>
      <c r="D74" s="421"/>
      <c r="E74" s="422"/>
      <c r="F74" s="421"/>
      <c r="G74" s="421"/>
      <c r="H74" s="403"/>
      <c r="I74" s="391"/>
      <c r="J74" s="391"/>
      <c r="K74" s="391"/>
      <c r="L74" s="387"/>
    </row>
    <row r="75" spans="1:12" s="383" customFormat="1" ht="15" x14ac:dyDescent="0.25">
      <c r="A75" s="384" t="s">
        <v>202</v>
      </c>
      <c r="B75" s="392" t="s">
        <v>194</v>
      </c>
      <c r="C75" s="423">
        <v>95.382300000000001</v>
      </c>
      <c r="D75" s="423">
        <v>7.1295000000000002</v>
      </c>
      <c r="E75" s="424" t="s">
        <v>453</v>
      </c>
      <c r="F75" s="423">
        <v>9.5</v>
      </c>
      <c r="G75" s="423">
        <v>9.7256250000000009</v>
      </c>
      <c r="H75" s="392" t="s">
        <v>203</v>
      </c>
      <c r="I75" s="389">
        <v>3159796.31</v>
      </c>
      <c r="J75" s="389">
        <v>3159796.31</v>
      </c>
      <c r="K75" s="389">
        <v>3013885.68</v>
      </c>
      <c r="L75" s="385">
        <v>2</v>
      </c>
    </row>
    <row r="76" spans="1:12" s="383" customFormat="1" ht="15" x14ac:dyDescent="0.25">
      <c r="A76" s="384" t="s">
        <v>202</v>
      </c>
      <c r="B76" s="392" t="s">
        <v>194</v>
      </c>
      <c r="C76" s="423">
        <v>95.387600000000006</v>
      </c>
      <c r="D76" s="423">
        <v>7.1295000000000002</v>
      </c>
      <c r="E76" s="424" t="s">
        <v>454</v>
      </c>
      <c r="F76" s="423">
        <v>9.5</v>
      </c>
      <c r="G76" s="423">
        <v>9.7256250000000009</v>
      </c>
      <c r="H76" s="392" t="s">
        <v>203</v>
      </c>
      <c r="I76" s="389">
        <v>1200000</v>
      </c>
      <c r="J76" s="389">
        <v>1200000</v>
      </c>
      <c r="K76" s="389">
        <v>1144651.54</v>
      </c>
      <c r="L76" s="385">
        <v>3</v>
      </c>
    </row>
    <row r="77" spans="1:12" s="383" customFormat="1" ht="15.6" x14ac:dyDescent="0.3">
      <c r="A77" s="386" t="s">
        <v>201</v>
      </c>
      <c r="B77" s="403" t="s">
        <v>201</v>
      </c>
      <c r="C77" s="421" t="s">
        <v>201</v>
      </c>
      <c r="D77" s="421" t="s">
        <v>201</v>
      </c>
      <c r="E77" s="422" t="s">
        <v>201</v>
      </c>
      <c r="F77" s="421" t="s">
        <v>201</v>
      </c>
      <c r="G77" s="421" t="s">
        <v>201</v>
      </c>
      <c r="H77" s="403" t="s">
        <v>201</v>
      </c>
      <c r="I77" s="391">
        <v>4359796.3099999996</v>
      </c>
      <c r="J77" s="391">
        <v>4359796.3099999996</v>
      </c>
      <c r="K77" s="391">
        <v>4158537.22</v>
      </c>
      <c r="L77" s="387">
        <v>5</v>
      </c>
    </row>
    <row r="78" spans="1:12" s="383" customFormat="1" ht="15.6" x14ac:dyDescent="0.3">
      <c r="A78" s="386" t="s">
        <v>115</v>
      </c>
      <c r="B78" s="403"/>
      <c r="C78" s="421"/>
      <c r="D78" s="421"/>
      <c r="E78" s="422"/>
      <c r="F78" s="421"/>
      <c r="G78" s="421"/>
      <c r="H78" s="403"/>
      <c r="I78" s="391"/>
      <c r="J78" s="391"/>
      <c r="K78" s="391"/>
      <c r="L78" s="387"/>
    </row>
    <row r="79" spans="1:12" s="383" customFormat="1" ht="15" x14ac:dyDescent="0.25">
      <c r="A79" s="384" t="s">
        <v>202</v>
      </c>
      <c r="B79" s="392" t="s">
        <v>194</v>
      </c>
      <c r="C79" s="423">
        <v>76.193799999999996</v>
      </c>
      <c r="D79" s="423">
        <v>6.21</v>
      </c>
      <c r="E79" s="424" t="s">
        <v>455</v>
      </c>
      <c r="F79" s="423">
        <v>12</v>
      </c>
      <c r="G79" s="423">
        <v>12.6825030131969</v>
      </c>
      <c r="H79" s="392" t="s">
        <v>203</v>
      </c>
      <c r="I79" s="389">
        <v>3000</v>
      </c>
      <c r="J79" s="389">
        <v>3000</v>
      </c>
      <c r="K79" s="389">
        <v>2285.81</v>
      </c>
      <c r="L79" s="385">
        <v>1</v>
      </c>
    </row>
    <row r="80" spans="1:12" s="383" customFormat="1" ht="15" x14ac:dyDescent="0.25">
      <c r="A80" s="384" t="s">
        <v>202</v>
      </c>
      <c r="B80" s="392" t="s">
        <v>194</v>
      </c>
      <c r="C80" s="423">
        <v>76.389899999999997</v>
      </c>
      <c r="D80" s="423">
        <v>5.93</v>
      </c>
      <c r="E80" s="424" t="s">
        <v>456</v>
      </c>
      <c r="F80" s="423">
        <v>12</v>
      </c>
      <c r="G80" s="423">
        <v>12.6825030131969</v>
      </c>
      <c r="H80" s="392" t="s">
        <v>203</v>
      </c>
      <c r="I80" s="389">
        <v>5365</v>
      </c>
      <c r="J80" s="389">
        <v>5365</v>
      </c>
      <c r="K80" s="389">
        <v>4098.32</v>
      </c>
      <c r="L80" s="385">
        <v>1</v>
      </c>
    </row>
    <row r="81" spans="1:12" s="383" customFormat="1" ht="15" x14ac:dyDescent="0.25">
      <c r="A81" s="384" t="s">
        <v>202</v>
      </c>
      <c r="B81" s="392" t="s">
        <v>194</v>
      </c>
      <c r="C81" s="423">
        <v>76.452500000000001</v>
      </c>
      <c r="D81" s="423">
        <v>5.93</v>
      </c>
      <c r="E81" s="424" t="s">
        <v>457</v>
      </c>
      <c r="F81" s="423">
        <v>12</v>
      </c>
      <c r="G81" s="423">
        <v>12.6825030131969</v>
      </c>
      <c r="H81" s="392" t="s">
        <v>203</v>
      </c>
      <c r="I81" s="389">
        <v>2777</v>
      </c>
      <c r="J81" s="389">
        <v>2777</v>
      </c>
      <c r="K81" s="389">
        <v>2123.09</v>
      </c>
      <c r="L81" s="385">
        <v>1</v>
      </c>
    </row>
    <row r="82" spans="1:12" s="383" customFormat="1" ht="15" x14ac:dyDescent="0.25">
      <c r="A82" s="384" t="s">
        <v>202</v>
      </c>
      <c r="B82" s="392" t="s">
        <v>194</v>
      </c>
      <c r="C82" s="423">
        <v>79.171099999999996</v>
      </c>
      <c r="D82" s="423">
        <v>5.93</v>
      </c>
      <c r="E82" s="424" t="s">
        <v>458</v>
      </c>
      <c r="F82" s="423">
        <v>11</v>
      </c>
      <c r="G82" s="423">
        <v>11.571883619521399</v>
      </c>
      <c r="H82" s="392" t="s">
        <v>203</v>
      </c>
      <c r="I82" s="389">
        <v>53100</v>
      </c>
      <c r="J82" s="389">
        <v>53100</v>
      </c>
      <c r="K82" s="389">
        <v>42039.87</v>
      </c>
      <c r="L82" s="385">
        <v>1</v>
      </c>
    </row>
    <row r="83" spans="1:12" s="383" customFormat="1" ht="15" x14ac:dyDescent="0.25">
      <c r="A83" s="384" t="s">
        <v>202</v>
      </c>
      <c r="B83" s="392" t="s">
        <v>194</v>
      </c>
      <c r="C83" s="423">
        <v>79.951800000000006</v>
      </c>
      <c r="D83" s="423">
        <v>5.93</v>
      </c>
      <c r="E83" s="424" t="s">
        <v>459</v>
      </c>
      <c r="F83" s="423">
        <v>11</v>
      </c>
      <c r="G83" s="423">
        <v>11.571883619521399</v>
      </c>
      <c r="H83" s="392" t="s">
        <v>203</v>
      </c>
      <c r="I83" s="389">
        <v>5900</v>
      </c>
      <c r="J83" s="389">
        <v>5900</v>
      </c>
      <c r="K83" s="389">
        <v>4717.16</v>
      </c>
      <c r="L83" s="385">
        <v>1</v>
      </c>
    </row>
    <row r="84" spans="1:12" s="383" customFormat="1" ht="15" x14ac:dyDescent="0.25">
      <c r="A84" s="384" t="s">
        <v>202</v>
      </c>
      <c r="B84" s="392" t="s">
        <v>194</v>
      </c>
      <c r="C84" s="423">
        <v>79.959699999999998</v>
      </c>
      <c r="D84" s="423">
        <v>5.93</v>
      </c>
      <c r="E84" s="424" t="s">
        <v>460</v>
      </c>
      <c r="F84" s="423">
        <v>11</v>
      </c>
      <c r="G84" s="423">
        <v>11.571883619521399</v>
      </c>
      <c r="H84" s="392" t="s">
        <v>203</v>
      </c>
      <c r="I84" s="389">
        <v>53100</v>
      </c>
      <c r="J84" s="389">
        <v>53100</v>
      </c>
      <c r="K84" s="389">
        <v>42458.59</v>
      </c>
      <c r="L84" s="385">
        <v>1</v>
      </c>
    </row>
    <row r="85" spans="1:12" s="383" customFormat="1" ht="15" x14ac:dyDescent="0.25">
      <c r="A85" s="384" t="s">
        <v>202</v>
      </c>
      <c r="B85" s="392" t="s">
        <v>194</v>
      </c>
      <c r="C85" s="423">
        <v>80.038600000000002</v>
      </c>
      <c r="D85" s="423">
        <v>5.93</v>
      </c>
      <c r="E85" s="424" t="s">
        <v>461</v>
      </c>
      <c r="F85" s="423">
        <v>11</v>
      </c>
      <c r="G85" s="423">
        <v>11.571883619521399</v>
      </c>
      <c r="H85" s="392" t="s">
        <v>203</v>
      </c>
      <c r="I85" s="389">
        <v>50769</v>
      </c>
      <c r="J85" s="389">
        <v>50769</v>
      </c>
      <c r="K85" s="389">
        <v>40634.800000000003</v>
      </c>
      <c r="L85" s="385">
        <v>2</v>
      </c>
    </row>
    <row r="86" spans="1:12" s="383" customFormat="1" ht="15" x14ac:dyDescent="0.25">
      <c r="A86" s="384" t="s">
        <v>202</v>
      </c>
      <c r="B86" s="392" t="s">
        <v>194</v>
      </c>
      <c r="C86" s="423">
        <v>80.378799999999998</v>
      </c>
      <c r="D86" s="423">
        <v>5.64</v>
      </c>
      <c r="E86" s="424" t="s">
        <v>462</v>
      </c>
      <c r="F86" s="423">
        <v>11</v>
      </c>
      <c r="G86" s="423">
        <v>11.571883619521399</v>
      </c>
      <c r="H86" s="392" t="s">
        <v>203</v>
      </c>
      <c r="I86" s="389">
        <v>2090</v>
      </c>
      <c r="J86" s="389">
        <v>2090</v>
      </c>
      <c r="K86" s="389">
        <v>1679.92</v>
      </c>
      <c r="L86" s="385">
        <v>1</v>
      </c>
    </row>
    <row r="87" spans="1:12" s="383" customFormat="1" ht="15" x14ac:dyDescent="0.25">
      <c r="A87" s="384" t="s">
        <v>202</v>
      </c>
      <c r="B87" s="392" t="s">
        <v>194</v>
      </c>
      <c r="C87" s="423">
        <v>80.659199999999998</v>
      </c>
      <c r="D87" s="423">
        <v>6.21</v>
      </c>
      <c r="E87" s="424" t="s">
        <v>463</v>
      </c>
      <c r="F87" s="423">
        <v>10.75</v>
      </c>
      <c r="G87" s="423">
        <v>11.295801152426399</v>
      </c>
      <c r="H87" s="392" t="s">
        <v>203</v>
      </c>
      <c r="I87" s="389">
        <v>53100</v>
      </c>
      <c r="J87" s="389">
        <v>53100</v>
      </c>
      <c r="K87" s="389">
        <v>42830.06</v>
      </c>
      <c r="L87" s="385">
        <v>6</v>
      </c>
    </row>
    <row r="88" spans="1:12" s="383" customFormat="1" ht="15" x14ac:dyDescent="0.25">
      <c r="A88" s="384" t="s">
        <v>202</v>
      </c>
      <c r="B88" s="392" t="s">
        <v>194</v>
      </c>
      <c r="C88" s="423">
        <v>80.672899999999998</v>
      </c>
      <c r="D88" s="423">
        <v>6.21</v>
      </c>
      <c r="E88" s="424" t="s">
        <v>464</v>
      </c>
      <c r="F88" s="423">
        <v>10.75</v>
      </c>
      <c r="G88" s="423">
        <v>11.295801152426399</v>
      </c>
      <c r="H88" s="392" t="s">
        <v>203</v>
      </c>
      <c r="I88" s="389">
        <v>3040</v>
      </c>
      <c r="J88" s="389">
        <v>3040</v>
      </c>
      <c r="K88" s="389">
        <v>2452.46</v>
      </c>
      <c r="L88" s="385">
        <v>1</v>
      </c>
    </row>
    <row r="89" spans="1:12" s="383" customFormat="1" ht="15" x14ac:dyDescent="0.25">
      <c r="A89" s="384" t="s">
        <v>202</v>
      </c>
      <c r="B89" s="392" t="s">
        <v>194</v>
      </c>
      <c r="C89" s="423">
        <v>80.816199999999995</v>
      </c>
      <c r="D89" s="423">
        <v>6.21</v>
      </c>
      <c r="E89" s="424" t="s">
        <v>465</v>
      </c>
      <c r="F89" s="423">
        <v>11</v>
      </c>
      <c r="G89" s="423">
        <v>11.571883619521399</v>
      </c>
      <c r="H89" s="392" t="s">
        <v>203</v>
      </c>
      <c r="I89" s="389">
        <v>38400</v>
      </c>
      <c r="J89" s="389">
        <v>38400</v>
      </c>
      <c r="K89" s="389">
        <v>31033.42</v>
      </c>
      <c r="L89" s="385">
        <v>2</v>
      </c>
    </row>
    <row r="90" spans="1:12" s="383" customFormat="1" ht="15" x14ac:dyDescent="0.25">
      <c r="A90" s="384" t="s">
        <v>202</v>
      </c>
      <c r="B90" s="392" t="s">
        <v>194</v>
      </c>
      <c r="C90" s="423">
        <v>81.775099999999995</v>
      </c>
      <c r="D90" s="423">
        <v>5.64</v>
      </c>
      <c r="E90" s="424" t="s">
        <v>466</v>
      </c>
      <c r="F90" s="423">
        <v>10.5</v>
      </c>
      <c r="G90" s="423">
        <v>11.0203450451823</v>
      </c>
      <c r="H90" s="392" t="s">
        <v>203</v>
      </c>
      <c r="I90" s="389">
        <v>36540</v>
      </c>
      <c r="J90" s="389">
        <v>36540</v>
      </c>
      <c r="K90" s="389">
        <v>29880.62</v>
      </c>
      <c r="L90" s="385">
        <v>1</v>
      </c>
    </row>
    <row r="91" spans="1:12" s="383" customFormat="1" ht="15" x14ac:dyDescent="0.25">
      <c r="A91" s="384" t="s">
        <v>202</v>
      </c>
      <c r="B91" s="392" t="s">
        <v>194</v>
      </c>
      <c r="C91" s="423">
        <v>81.786900000000003</v>
      </c>
      <c r="D91" s="423">
        <v>5.36</v>
      </c>
      <c r="E91" s="424" t="s">
        <v>467</v>
      </c>
      <c r="F91" s="423">
        <v>11</v>
      </c>
      <c r="G91" s="423">
        <v>11.571883619521399</v>
      </c>
      <c r="H91" s="392" t="s">
        <v>203</v>
      </c>
      <c r="I91" s="389">
        <v>13600</v>
      </c>
      <c r="J91" s="389">
        <v>13600</v>
      </c>
      <c r="K91" s="389">
        <v>11123.02</v>
      </c>
      <c r="L91" s="385">
        <v>1</v>
      </c>
    </row>
    <row r="92" spans="1:12" s="383" customFormat="1" ht="15" x14ac:dyDescent="0.25">
      <c r="A92" s="384" t="s">
        <v>202</v>
      </c>
      <c r="B92" s="392" t="s">
        <v>194</v>
      </c>
      <c r="C92" s="423">
        <v>81.807699999999997</v>
      </c>
      <c r="D92" s="423">
        <v>5.64</v>
      </c>
      <c r="E92" s="424" t="s">
        <v>468</v>
      </c>
      <c r="F92" s="423">
        <v>10.5</v>
      </c>
      <c r="G92" s="423">
        <v>11.0203450451823</v>
      </c>
      <c r="H92" s="392" t="s">
        <v>203</v>
      </c>
      <c r="I92" s="389">
        <v>53100</v>
      </c>
      <c r="J92" s="389">
        <v>53100</v>
      </c>
      <c r="K92" s="389">
        <v>43439.88</v>
      </c>
      <c r="L92" s="385">
        <v>1</v>
      </c>
    </row>
    <row r="93" spans="1:12" s="383" customFormat="1" ht="15" x14ac:dyDescent="0.25">
      <c r="A93" s="384" t="s">
        <v>202</v>
      </c>
      <c r="B93" s="392" t="s">
        <v>194</v>
      </c>
      <c r="C93" s="423">
        <v>81.823999999999998</v>
      </c>
      <c r="D93" s="423">
        <v>5.64</v>
      </c>
      <c r="E93" s="424" t="s">
        <v>469</v>
      </c>
      <c r="F93" s="423">
        <v>10.5</v>
      </c>
      <c r="G93" s="423">
        <v>11.0203450451823</v>
      </c>
      <c r="H93" s="392" t="s">
        <v>203</v>
      </c>
      <c r="I93" s="389">
        <v>34545</v>
      </c>
      <c r="J93" s="389">
        <v>34545</v>
      </c>
      <c r="K93" s="389">
        <v>28266.11</v>
      </c>
      <c r="L93" s="385">
        <v>2</v>
      </c>
    </row>
    <row r="94" spans="1:12" s="383" customFormat="1" ht="15" x14ac:dyDescent="0.25">
      <c r="A94" s="384" t="s">
        <v>202</v>
      </c>
      <c r="B94" s="392" t="s">
        <v>194</v>
      </c>
      <c r="C94" s="423">
        <v>81.864999999999995</v>
      </c>
      <c r="D94" s="423">
        <v>5.64</v>
      </c>
      <c r="E94" s="424" t="s">
        <v>470</v>
      </c>
      <c r="F94" s="423">
        <v>10.5</v>
      </c>
      <c r="G94" s="423">
        <v>11.0203450451823</v>
      </c>
      <c r="H94" s="392" t="s">
        <v>203</v>
      </c>
      <c r="I94" s="389">
        <v>53100</v>
      </c>
      <c r="J94" s="389">
        <v>53100</v>
      </c>
      <c r="K94" s="389">
        <v>43470.31</v>
      </c>
      <c r="L94" s="385">
        <v>2</v>
      </c>
    </row>
    <row r="95" spans="1:12" s="383" customFormat="1" ht="15" x14ac:dyDescent="0.25">
      <c r="A95" s="384" t="s">
        <v>202</v>
      </c>
      <c r="B95" s="392" t="s">
        <v>194</v>
      </c>
      <c r="C95" s="423">
        <v>81.881399999999999</v>
      </c>
      <c r="D95" s="423">
        <v>5.64</v>
      </c>
      <c r="E95" s="424" t="s">
        <v>471</v>
      </c>
      <c r="F95" s="423">
        <v>10.5</v>
      </c>
      <c r="G95" s="423">
        <v>11.0203450451823</v>
      </c>
      <c r="H95" s="392" t="s">
        <v>203</v>
      </c>
      <c r="I95" s="389">
        <v>53100</v>
      </c>
      <c r="J95" s="389">
        <v>53100</v>
      </c>
      <c r="K95" s="389">
        <v>43479.040000000001</v>
      </c>
      <c r="L95" s="385">
        <v>1</v>
      </c>
    </row>
    <row r="96" spans="1:12" s="383" customFormat="1" ht="15" x14ac:dyDescent="0.25">
      <c r="A96" s="384" t="s">
        <v>202</v>
      </c>
      <c r="B96" s="392" t="s">
        <v>194</v>
      </c>
      <c r="C96" s="423">
        <v>82.655299999999997</v>
      </c>
      <c r="D96" s="423">
        <v>5.93</v>
      </c>
      <c r="E96" s="424" t="s">
        <v>349</v>
      </c>
      <c r="F96" s="423">
        <v>10.5</v>
      </c>
      <c r="G96" s="423">
        <v>11.0203450451823</v>
      </c>
      <c r="H96" s="392" t="s">
        <v>203</v>
      </c>
      <c r="I96" s="389">
        <v>53100</v>
      </c>
      <c r="J96" s="389">
        <v>53100</v>
      </c>
      <c r="K96" s="389">
        <v>43889.96</v>
      </c>
      <c r="L96" s="385">
        <v>1</v>
      </c>
    </row>
    <row r="97" spans="1:12" s="383" customFormat="1" ht="15" x14ac:dyDescent="0.25">
      <c r="A97" s="384" t="s">
        <v>202</v>
      </c>
      <c r="B97" s="392" t="s">
        <v>194</v>
      </c>
      <c r="C97" s="423">
        <v>82.808000000000007</v>
      </c>
      <c r="D97" s="423">
        <v>5.93</v>
      </c>
      <c r="E97" s="424" t="s">
        <v>472</v>
      </c>
      <c r="F97" s="423">
        <v>10.5</v>
      </c>
      <c r="G97" s="423">
        <v>11.0203450451823</v>
      </c>
      <c r="H97" s="392" t="s">
        <v>203</v>
      </c>
      <c r="I97" s="389">
        <v>11900</v>
      </c>
      <c r="J97" s="389">
        <v>11900</v>
      </c>
      <c r="K97" s="389">
        <v>9854.15</v>
      </c>
      <c r="L97" s="385">
        <v>1</v>
      </c>
    </row>
    <row r="98" spans="1:12" s="383" customFormat="1" ht="15" x14ac:dyDescent="0.25">
      <c r="A98" s="384" t="s">
        <v>202</v>
      </c>
      <c r="B98" s="392" t="s">
        <v>194</v>
      </c>
      <c r="C98" s="423">
        <v>82.930300000000003</v>
      </c>
      <c r="D98" s="423">
        <v>5.93</v>
      </c>
      <c r="E98" s="424" t="s">
        <v>473</v>
      </c>
      <c r="F98" s="423">
        <v>10.5</v>
      </c>
      <c r="G98" s="423">
        <v>11.0203450451823</v>
      </c>
      <c r="H98" s="392" t="s">
        <v>203</v>
      </c>
      <c r="I98" s="389">
        <v>53100</v>
      </c>
      <c r="J98" s="389">
        <v>53100</v>
      </c>
      <c r="K98" s="389">
        <v>44035.98</v>
      </c>
      <c r="L98" s="385">
        <v>1</v>
      </c>
    </row>
    <row r="99" spans="1:12" s="383" customFormat="1" ht="15" x14ac:dyDescent="0.25">
      <c r="A99" s="384" t="s">
        <v>202</v>
      </c>
      <c r="B99" s="392" t="s">
        <v>194</v>
      </c>
      <c r="C99" s="423">
        <v>83.053899999999999</v>
      </c>
      <c r="D99" s="423">
        <v>5.93</v>
      </c>
      <c r="E99" s="424" t="s">
        <v>474</v>
      </c>
      <c r="F99" s="423">
        <v>10.5</v>
      </c>
      <c r="G99" s="423">
        <v>11.0203450451823</v>
      </c>
      <c r="H99" s="392" t="s">
        <v>203</v>
      </c>
      <c r="I99" s="389">
        <v>49265</v>
      </c>
      <c r="J99" s="389">
        <v>49265</v>
      </c>
      <c r="K99" s="389">
        <v>40916.519999999997</v>
      </c>
      <c r="L99" s="385">
        <v>1</v>
      </c>
    </row>
    <row r="100" spans="1:12" s="383" customFormat="1" ht="15" x14ac:dyDescent="0.25">
      <c r="A100" s="384" t="s">
        <v>202</v>
      </c>
      <c r="B100" s="392" t="s">
        <v>194</v>
      </c>
      <c r="C100" s="423">
        <v>84.550299999999993</v>
      </c>
      <c r="D100" s="423">
        <v>5.36</v>
      </c>
      <c r="E100" s="424" t="s">
        <v>475</v>
      </c>
      <c r="F100" s="423">
        <v>10.5</v>
      </c>
      <c r="G100" s="423">
        <v>11.0203450451823</v>
      </c>
      <c r="H100" s="392" t="s">
        <v>203</v>
      </c>
      <c r="I100" s="389">
        <v>7000</v>
      </c>
      <c r="J100" s="389">
        <v>7000</v>
      </c>
      <c r="K100" s="389">
        <v>5918.52</v>
      </c>
      <c r="L100" s="385">
        <v>1</v>
      </c>
    </row>
    <row r="101" spans="1:12" s="383" customFormat="1" ht="15" x14ac:dyDescent="0.25">
      <c r="A101" s="384" t="s">
        <v>202</v>
      </c>
      <c r="B101" s="392" t="s">
        <v>194</v>
      </c>
      <c r="C101" s="423">
        <v>84.589100000000002</v>
      </c>
      <c r="D101" s="423">
        <v>5.64</v>
      </c>
      <c r="E101" s="424" t="s">
        <v>296</v>
      </c>
      <c r="F101" s="423">
        <v>10</v>
      </c>
      <c r="G101" s="423">
        <v>10.471306744129601</v>
      </c>
      <c r="H101" s="392" t="s">
        <v>203</v>
      </c>
      <c r="I101" s="389">
        <v>24927.5</v>
      </c>
      <c r="J101" s="389">
        <v>24927.5</v>
      </c>
      <c r="K101" s="389">
        <v>21085.94</v>
      </c>
      <c r="L101" s="385">
        <v>1</v>
      </c>
    </row>
    <row r="102" spans="1:12" s="383" customFormat="1" ht="15" x14ac:dyDescent="0.25">
      <c r="A102" s="384" t="s">
        <v>202</v>
      </c>
      <c r="B102" s="392" t="s">
        <v>194</v>
      </c>
      <c r="C102" s="423">
        <v>84.600300000000004</v>
      </c>
      <c r="D102" s="423">
        <v>5.36</v>
      </c>
      <c r="E102" s="424" t="s">
        <v>476</v>
      </c>
      <c r="F102" s="423">
        <v>10</v>
      </c>
      <c r="G102" s="423">
        <v>10.471306744129601</v>
      </c>
      <c r="H102" s="392" t="s">
        <v>203</v>
      </c>
      <c r="I102" s="389">
        <v>53100</v>
      </c>
      <c r="J102" s="389">
        <v>53100</v>
      </c>
      <c r="K102" s="389">
        <v>44922.76</v>
      </c>
      <c r="L102" s="385">
        <v>1</v>
      </c>
    </row>
    <row r="103" spans="1:12" s="383" customFormat="1" ht="15" x14ac:dyDescent="0.25">
      <c r="A103" s="384" t="s">
        <v>202</v>
      </c>
      <c r="B103" s="392" t="s">
        <v>194</v>
      </c>
      <c r="C103" s="423">
        <v>84.628</v>
      </c>
      <c r="D103" s="423">
        <v>5.64</v>
      </c>
      <c r="E103" s="424" t="s">
        <v>477</v>
      </c>
      <c r="F103" s="423">
        <v>10</v>
      </c>
      <c r="G103" s="423">
        <v>10.471306744129601</v>
      </c>
      <c r="H103" s="392" t="s">
        <v>203</v>
      </c>
      <c r="I103" s="389">
        <v>105462.5</v>
      </c>
      <c r="J103" s="389">
        <v>105462.5</v>
      </c>
      <c r="K103" s="389">
        <v>89250.83</v>
      </c>
      <c r="L103" s="385">
        <v>2</v>
      </c>
    </row>
    <row r="104" spans="1:12" s="383" customFormat="1" ht="15" x14ac:dyDescent="0.25">
      <c r="A104" s="384" t="s">
        <v>202</v>
      </c>
      <c r="B104" s="392" t="s">
        <v>194</v>
      </c>
      <c r="C104" s="423">
        <v>84.643199999999993</v>
      </c>
      <c r="D104" s="423">
        <v>5.36</v>
      </c>
      <c r="E104" s="424" t="s">
        <v>338</v>
      </c>
      <c r="F104" s="423">
        <v>10</v>
      </c>
      <c r="G104" s="423">
        <v>10.471306744129601</v>
      </c>
      <c r="H104" s="392" t="s">
        <v>203</v>
      </c>
      <c r="I104" s="389">
        <v>53100</v>
      </c>
      <c r="J104" s="389">
        <v>53100</v>
      </c>
      <c r="K104" s="389">
        <v>44945.53</v>
      </c>
      <c r="L104" s="385">
        <v>1</v>
      </c>
    </row>
    <row r="105" spans="1:12" s="383" customFormat="1" ht="15" x14ac:dyDescent="0.25">
      <c r="A105" s="384" t="s">
        <v>202</v>
      </c>
      <c r="B105" s="392" t="s">
        <v>194</v>
      </c>
      <c r="C105" s="423">
        <v>84.643600000000006</v>
      </c>
      <c r="D105" s="423">
        <v>5.64</v>
      </c>
      <c r="E105" s="424" t="s">
        <v>478</v>
      </c>
      <c r="F105" s="423">
        <v>10</v>
      </c>
      <c r="G105" s="423">
        <v>10.471306744129601</v>
      </c>
      <c r="H105" s="392" t="s">
        <v>203</v>
      </c>
      <c r="I105" s="389">
        <v>53100</v>
      </c>
      <c r="J105" s="389">
        <v>53100</v>
      </c>
      <c r="K105" s="389">
        <v>44945.78</v>
      </c>
      <c r="L105" s="385">
        <v>1</v>
      </c>
    </row>
    <row r="106" spans="1:12" s="383" customFormat="1" ht="15" x14ac:dyDescent="0.25">
      <c r="A106" s="384" t="s">
        <v>202</v>
      </c>
      <c r="B106" s="392" t="s">
        <v>194</v>
      </c>
      <c r="C106" s="423">
        <v>84.722099999999998</v>
      </c>
      <c r="D106" s="423">
        <v>5.64</v>
      </c>
      <c r="E106" s="424" t="s">
        <v>340</v>
      </c>
      <c r="F106" s="423">
        <v>10</v>
      </c>
      <c r="G106" s="423">
        <v>10.471306744129601</v>
      </c>
      <c r="H106" s="392" t="s">
        <v>203</v>
      </c>
      <c r="I106" s="389">
        <v>7900</v>
      </c>
      <c r="J106" s="389">
        <v>7900</v>
      </c>
      <c r="K106" s="389">
        <v>6693.05</v>
      </c>
      <c r="L106" s="385">
        <v>1</v>
      </c>
    </row>
    <row r="107" spans="1:12" s="383" customFormat="1" ht="15" x14ac:dyDescent="0.25">
      <c r="A107" s="384" t="s">
        <v>202</v>
      </c>
      <c r="B107" s="392" t="s">
        <v>194</v>
      </c>
      <c r="C107" s="423">
        <v>84.73</v>
      </c>
      <c r="D107" s="423">
        <v>5.64</v>
      </c>
      <c r="E107" s="424" t="s">
        <v>479</v>
      </c>
      <c r="F107" s="423">
        <v>10</v>
      </c>
      <c r="G107" s="423">
        <v>10.471306744129601</v>
      </c>
      <c r="H107" s="392" t="s">
        <v>203</v>
      </c>
      <c r="I107" s="389">
        <v>44020</v>
      </c>
      <c r="J107" s="389">
        <v>44020</v>
      </c>
      <c r="K107" s="389">
        <v>37298.160000000003</v>
      </c>
      <c r="L107" s="385">
        <v>1</v>
      </c>
    </row>
    <row r="108" spans="1:12" s="383" customFormat="1" ht="15" x14ac:dyDescent="0.25">
      <c r="A108" s="384" t="s">
        <v>202</v>
      </c>
      <c r="B108" s="392" t="s">
        <v>194</v>
      </c>
      <c r="C108" s="423">
        <v>84.753699999999995</v>
      </c>
      <c r="D108" s="423">
        <v>5.64</v>
      </c>
      <c r="E108" s="424" t="s">
        <v>480</v>
      </c>
      <c r="F108" s="423">
        <v>10</v>
      </c>
      <c r="G108" s="423">
        <v>10.471306744129601</v>
      </c>
      <c r="H108" s="392" t="s">
        <v>203</v>
      </c>
      <c r="I108" s="389">
        <v>94547.5</v>
      </c>
      <c r="J108" s="389">
        <v>94547.5</v>
      </c>
      <c r="K108" s="389">
        <v>80132.53</v>
      </c>
      <c r="L108" s="385">
        <v>2</v>
      </c>
    </row>
    <row r="109" spans="1:12" s="383" customFormat="1" ht="15" x14ac:dyDescent="0.25">
      <c r="A109" s="384" t="s">
        <v>202</v>
      </c>
      <c r="B109" s="392" t="s">
        <v>194</v>
      </c>
      <c r="C109" s="423">
        <v>84.761499999999998</v>
      </c>
      <c r="D109" s="423">
        <v>5.64</v>
      </c>
      <c r="E109" s="424" t="s">
        <v>343</v>
      </c>
      <c r="F109" s="423">
        <v>10</v>
      </c>
      <c r="G109" s="423">
        <v>10.471306744129601</v>
      </c>
      <c r="H109" s="392" t="s">
        <v>203</v>
      </c>
      <c r="I109" s="389">
        <v>143910</v>
      </c>
      <c r="J109" s="389">
        <v>143910</v>
      </c>
      <c r="K109" s="389">
        <v>121980.29</v>
      </c>
      <c r="L109" s="385">
        <v>3</v>
      </c>
    </row>
    <row r="110" spans="1:12" s="383" customFormat="1" ht="15" x14ac:dyDescent="0.25">
      <c r="A110" s="384" t="s">
        <v>202</v>
      </c>
      <c r="B110" s="392" t="s">
        <v>194</v>
      </c>
      <c r="C110" s="423">
        <v>84.884600000000006</v>
      </c>
      <c r="D110" s="423">
        <v>5.36</v>
      </c>
      <c r="E110" s="424" t="s">
        <v>481</v>
      </c>
      <c r="F110" s="423">
        <v>10</v>
      </c>
      <c r="G110" s="423">
        <v>10.471306744129601</v>
      </c>
      <c r="H110" s="392" t="s">
        <v>203</v>
      </c>
      <c r="I110" s="389">
        <v>53100</v>
      </c>
      <c r="J110" s="389">
        <v>53100</v>
      </c>
      <c r="K110" s="389">
        <v>45073.7</v>
      </c>
      <c r="L110" s="385">
        <v>1</v>
      </c>
    </row>
    <row r="111" spans="1:12" s="383" customFormat="1" ht="15" x14ac:dyDescent="0.25">
      <c r="A111" s="384" t="s">
        <v>202</v>
      </c>
      <c r="B111" s="392" t="s">
        <v>194</v>
      </c>
      <c r="C111" s="423">
        <v>84.945300000000003</v>
      </c>
      <c r="D111" s="423">
        <v>5.36</v>
      </c>
      <c r="E111" s="424" t="s">
        <v>482</v>
      </c>
      <c r="F111" s="423">
        <v>10</v>
      </c>
      <c r="G111" s="423">
        <v>10.471306744129601</v>
      </c>
      <c r="H111" s="392" t="s">
        <v>203</v>
      </c>
      <c r="I111" s="389">
        <v>17000</v>
      </c>
      <c r="J111" s="389">
        <v>17000</v>
      </c>
      <c r="K111" s="389">
        <v>14440.7</v>
      </c>
      <c r="L111" s="385">
        <v>1</v>
      </c>
    </row>
    <row r="112" spans="1:12" s="383" customFormat="1" ht="15" x14ac:dyDescent="0.25">
      <c r="A112" s="384" t="s">
        <v>202</v>
      </c>
      <c r="B112" s="392" t="s">
        <v>194</v>
      </c>
      <c r="C112" s="423">
        <v>84.945300000000003</v>
      </c>
      <c r="D112" s="423">
        <v>5.36</v>
      </c>
      <c r="E112" s="424" t="s">
        <v>483</v>
      </c>
      <c r="F112" s="423">
        <v>10</v>
      </c>
      <c r="G112" s="423">
        <v>10.471306744129601</v>
      </c>
      <c r="H112" s="392" t="s">
        <v>203</v>
      </c>
      <c r="I112" s="389">
        <v>33100</v>
      </c>
      <c r="J112" s="389">
        <v>33100</v>
      </c>
      <c r="K112" s="389">
        <v>28116.89</v>
      </c>
      <c r="L112" s="385">
        <v>1</v>
      </c>
    </row>
    <row r="113" spans="1:12" s="383" customFormat="1" ht="15" x14ac:dyDescent="0.25">
      <c r="A113" s="384" t="s">
        <v>202</v>
      </c>
      <c r="B113" s="392" t="s">
        <v>194</v>
      </c>
      <c r="C113" s="423">
        <v>84.958200000000005</v>
      </c>
      <c r="D113" s="423">
        <v>5.64</v>
      </c>
      <c r="E113" s="424" t="s">
        <v>484</v>
      </c>
      <c r="F113" s="423">
        <v>10</v>
      </c>
      <c r="G113" s="423">
        <v>10.471306744129601</v>
      </c>
      <c r="H113" s="392" t="s">
        <v>203</v>
      </c>
      <c r="I113" s="389">
        <v>44840</v>
      </c>
      <c r="J113" s="389">
        <v>44840</v>
      </c>
      <c r="K113" s="389">
        <v>38095.24</v>
      </c>
      <c r="L113" s="385">
        <v>1</v>
      </c>
    </row>
    <row r="114" spans="1:12" s="383" customFormat="1" ht="15" x14ac:dyDescent="0.25">
      <c r="A114" s="384" t="s">
        <v>202</v>
      </c>
      <c r="B114" s="392" t="s">
        <v>194</v>
      </c>
      <c r="C114" s="423">
        <v>84.962699999999998</v>
      </c>
      <c r="D114" s="423">
        <v>5.36</v>
      </c>
      <c r="E114" s="424" t="s">
        <v>482</v>
      </c>
      <c r="F114" s="423">
        <v>10</v>
      </c>
      <c r="G114" s="423">
        <v>10.471306744129601</v>
      </c>
      <c r="H114" s="392" t="s">
        <v>203</v>
      </c>
      <c r="I114" s="389">
        <v>53100</v>
      </c>
      <c r="J114" s="389">
        <v>53100</v>
      </c>
      <c r="K114" s="389">
        <v>45115.18</v>
      </c>
      <c r="L114" s="385">
        <v>1</v>
      </c>
    </row>
    <row r="115" spans="1:12" s="289" customFormat="1" ht="15.6" x14ac:dyDescent="0.25">
      <c r="A115" s="384" t="s">
        <v>202</v>
      </c>
      <c r="B115" s="392" t="s">
        <v>194</v>
      </c>
      <c r="C115" s="423">
        <v>84.988799999999998</v>
      </c>
      <c r="D115" s="423">
        <v>5.36</v>
      </c>
      <c r="E115" s="424" t="s">
        <v>485</v>
      </c>
      <c r="F115" s="423">
        <v>10</v>
      </c>
      <c r="G115" s="423">
        <v>10.471306744129601</v>
      </c>
      <c r="H115" s="392" t="s">
        <v>203</v>
      </c>
      <c r="I115" s="389">
        <v>53100</v>
      </c>
      <c r="J115" s="389">
        <v>53100</v>
      </c>
      <c r="K115" s="389">
        <v>45129.07</v>
      </c>
      <c r="L115" s="385">
        <v>1</v>
      </c>
    </row>
    <row r="116" spans="1:12" s="289" customFormat="1" ht="15.6" x14ac:dyDescent="0.25">
      <c r="A116" s="384" t="s">
        <v>202</v>
      </c>
      <c r="B116" s="392" t="s">
        <v>194</v>
      </c>
      <c r="C116" s="423">
        <v>85.0411</v>
      </c>
      <c r="D116" s="423">
        <v>5.36</v>
      </c>
      <c r="E116" s="424" t="s">
        <v>486</v>
      </c>
      <c r="F116" s="423">
        <v>10</v>
      </c>
      <c r="G116" s="423">
        <v>10.471306744129601</v>
      </c>
      <c r="H116" s="392" t="s">
        <v>203</v>
      </c>
      <c r="I116" s="389">
        <v>4340</v>
      </c>
      <c r="J116" s="389">
        <v>4340</v>
      </c>
      <c r="K116" s="389">
        <v>3690.78</v>
      </c>
      <c r="L116" s="385">
        <v>1</v>
      </c>
    </row>
    <row r="117" spans="1:12" s="383" customFormat="1" ht="15" x14ac:dyDescent="0.25">
      <c r="A117" s="384" t="s">
        <v>202</v>
      </c>
      <c r="B117" s="392" t="s">
        <v>194</v>
      </c>
      <c r="C117" s="423">
        <v>85.045100000000005</v>
      </c>
      <c r="D117" s="423">
        <v>5.64</v>
      </c>
      <c r="E117" s="424" t="s">
        <v>389</v>
      </c>
      <c r="F117" s="423">
        <v>10</v>
      </c>
      <c r="G117" s="423">
        <v>10.471306744129601</v>
      </c>
      <c r="H117" s="392" t="s">
        <v>203</v>
      </c>
      <c r="I117" s="389">
        <v>53100</v>
      </c>
      <c r="J117" s="389">
        <v>53100</v>
      </c>
      <c r="K117" s="389">
        <v>45158.94</v>
      </c>
      <c r="L117" s="385">
        <v>1</v>
      </c>
    </row>
    <row r="118" spans="1:12" s="290" customFormat="1" ht="15.6" x14ac:dyDescent="0.25">
      <c r="A118" s="384" t="s">
        <v>202</v>
      </c>
      <c r="B118" s="392" t="s">
        <v>194</v>
      </c>
      <c r="C118" s="423">
        <v>85.066999999999993</v>
      </c>
      <c r="D118" s="423">
        <v>5.36</v>
      </c>
      <c r="E118" s="424" t="s">
        <v>487</v>
      </c>
      <c r="F118" s="423">
        <v>10</v>
      </c>
      <c r="G118" s="423">
        <v>10.471306744129601</v>
      </c>
      <c r="H118" s="392" t="s">
        <v>203</v>
      </c>
      <c r="I118" s="389">
        <v>53100</v>
      </c>
      <c r="J118" s="389">
        <v>53100</v>
      </c>
      <c r="K118" s="389">
        <v>45170.6</v>
      </c>
      <c r="L118" s="385">
        <v>1</v>
      </c>
    </row>
    <row r="119" spans="1:12" s="290" customFormat="1" ht="15.6" x14ac:dyDescent="0.25">
      <c r="A119" s="384" t="s">
        <v>202</v>
      </c>
      <c r="B119" s="392" t="s">
        <v>194</v>
      </c>
      <c r="C119" s="423">
        <v>85.068799999999996</v>
      </c>
      <c r="D119" s="423">
        <v>5.64</v>
      </c>
      <c r="E119" s="424" t="s">
        <v>391</v>
      </c>
      <c r="F119" s="423">
        <v>10</v>
      </c>
      <c r="G119" s="423">
        <v>10.471306744129601</v>
      </c>
      <c r="H119" s="392" t="s">
        <v>203</v>
      </c>
      <c r="I119" s="389">
        <v>310487.5</v>
      </c>
      <c r="J119" s="389">
        <v>310487.5</v>
      </c>
      <c r="K119" s="389">
        <v>264127.90999999997</v>
      </c>
      <c r="L119" s="385">
        <v>6</v>
      </c>
    </row>
    <row r="120" spans="1:12" s="383" customFormat="1" ht="15" x14ac:dyDescent="0.25">
      <c r="A120" s="384" t="s">
        <v>202</v>
      </c>
      <c r="B120" s="392" t="s">
        <v>194</v>
      </c>
      <c r="C120" s="423">
        <v>85.084400000000002</v>
      </c>
      <c r="D120" s="423">
        <v>5.36</v>
      </c>
      <c r="E120" s="424" t="s">
        <v>488</v>
      </c>
      <c r="F120" s="423">
        <v>10</v>
      </c>
      <c r="G120" s="423">
        <v>10.471306744129601</v>
      </c>
      <c r="H120" s="392" t="s">
        <v>203</v>
      </c>
      <c r="I120" s="389">
        <v>104577.5</v>
      </c>
      <c r="J120" s="389">
        <v>104577.5</v>
      </c>
      <c r="K120" s="389">
        <v>88979.11</v>
      </c>
      <c r="L120" s="385">
        <v>2</v>
      </c>
    </row>
    <row r="121" spans="1:12" s="383" customFormat="1" ht="15" x14ac:dyDescent="0.25">
      <c r="A121" s="384" t="s">
        <v>202</v>
      </c>
      <c r="B121" s="392" t="s">
        <v>194</v>
      </c>
      <c r="C121" s="423">
        <v>85.097399999999993</v>
      </c>
      <c r="D121" s="423">
        <v>5.07</v>
      </c>
      <c r="E121" s="424" t="s">
        <v>489</v>
      </c>
      <c r="F121" s="423">
        <v>11</v>
      </c>
      <c r="G121" s="423">
        <v>11.571883619521399</v>
      </c>
      <c r="H121" s="392" t="s">
        <v>203</v>
      </c>
      <c r="I121" s="389">
        <v>48822.5</v>
      </c>
      <c r="J121" s="389">
        <v>48822.5</v>
      </c>
      <c r="K121" s="389">
        <v>41546.660000000003</v>
      </c>
      <c r="L121" s="385">
        <v>1</v>
      </c>
    </row>
    <row r="122" spans="1:12" s="383" customFormat="1" ht="15" x14ac:dyDescent="0.25">
      <c r="A122" s="384" t="s">
        <v>202</v>
      </c>
      <c r="B122" s="392" t="s">
        <v>194</v>
      </c>
      <c r="C122" s="423">
        <v>85.299899999999994</v>
      </c>
      <c r="D122" s="423">
        <v>5.07</v>
      </c>
      <c r="E122" s="424" t="s">
        <v>490</v>
      </c>
      <c r="F122" s="423">
        <v>11</v>
      </c>
      <c r="G122" s="423">
        <v>11.571883619521399</v>
      </c>
      <c r="H122" s="392" t="s">
        <v>203</v>
      </c>
      <c r="I122" s="389">
        <v>178466</v>
      </c>
      <c r="J122" s="389">
        <v>178466</v>
      </c>
      <c r="K122" s="389">
        <v>152231.4</v>
      </c>
      <c r="L122" s="385">
        <v>1</v>
      </c>
    </row>
    <row r="123" spans="1:12" s="383" customFormat="1" ht="15" x14ac:dyDescent="0.25">
      <c r="A123" s="384" t="s">
        <v>202</v>
      </c>
      <c r="B123" s="392" t="s">
        <v>194</v>
      </c>
      <c r="C123" s="423">
        <v>86.563500000000005</v>
      </c>
      <c r="D123" s="423">
        <v>5.36</v>
      </c>
      <c r="E123" s="424" t="s">
        <v>491</v>
      </c>
      <c r="F123" s="423">
        <v>9.75</v>
      </c>
      <c r="G123" s="423">
        <v>10.1977219732574</v>
      </c>
      <c r="H123" s="392" t="s">
        <v>203</v>
      </c>
      <c r="I123" s="389">
        <v>53100</v>
      </c>
      <c r="J123" s="389">
        <v>53100</v>
      </c>
      <c r="K123" s="389">
        <v>45965.2</v>
      </c>
      <c r="L123" s="385">
        <v>1</v>
      </c>
    </row>
    <row r="124" spans="1:12" s="290" customFormat="1" ht="15.6" x14ac:dyDescent="0.25">
      <c r="A124" s="384" t="s">
        <v>202</v>
      </c>
      <c r="B124" s="392" t="s">
        <v>194</v>
      </c>
      <c r="C124" s="423">
        <v>86.580399999999997</v>
      </c>
      <c r="D124" s="423">
        <v>5.36</v>
      </c>
      <c r="E124" s="424" t="s">
        <v>378</v>
      </c>
      <c r="F124" s="423">
        <v>9.75</v>
      </c>
      <c r="G124" s="423">
        <v>10.1977219732574</v>
      </c>
      <c r="H124" s="392" t="s">
        <v>203</v>
      </c>
      <c r="I124" s="389">
        <v>90712.5</v>
      </c>
      <c r="J124" s="389">
        <v>90712.5</v>
      </c>
      <c r="K124" s="389">
        <v>78539.27</v>
      </c>
      <c r="L124" s="385">
        <v>2</v>
      </c>
    </row>
    <row r="125" spans="1:12" s="289" customFormat="1" ht="15.6" x14ac:dyDescent="0.25">
      <c r="A125" s="384" t="s">
        <v>202</v>
      </c>
      <c r="B125" s="392" t="s">
        <v>194</v>
      </c>
      <c r="C125" s="423">
        <v>86.64</v>
      </c>
      <c r="D125" s="423">
        <v>5.36</v>
      </c>
      <c r="E125" s="424" t="s">
        <v>492</v>
      </c>
      <c r="F125" s="423">
        <v>9.75</v>
      </c>
      <c r="G125" s="423">
        <v>10.1977219732574</v>
      </c>
      <c r="H125" s="392" t="s">
        <v>203</v>
      </c>
      <c r="I125" s="389">
        <v>50592.5</v>
      </c>
      <c r="J125" s="389">
        <v>50592.5</v>
      </c>
      <c r="K125" s="389">
        <v>43833.36</v>
      </c>
      <c r="L125" s="385">
        <v>1</v>
      </c>
    </row>
    <row r="126" spans="1:12" s="383" customFormat="1" ht="15" x14ac:dyDescent="0.25">
      <c r="A126" s="384" t="s">
        <v>202</v>
      </c>
      <c r="B126" s="392" t="s">
        <v>194</v>
      </c>
      <c r="C126" s="423">
        <v>87.850700000000003</v>
      </c>
      <c r="D126" s="423">
        <v>5.07</v>
      </c>
      <c r="E126" s="424" t="s">
        <v>345</v>
      </c>
      <c r="F126" s="423">
        <v>9.75</v>
      </c>
      <c r="G126" s="423">
        <v>10.1977219732574</v>
      </c>
      <c r="H126" s="392" t="s">
        <v>203</v>
      </c>
      <c r="I126" s="389">
        <v>42775</v>
      </c>
      <c r="J126" s="389">
        <v>42775</v>
      </c>
      <c r="K126" s="389">
        <v>37578.15</v>
      </c>
      <c r="L126" s="385">
        <v>1</v>
      </c>
    </row>
    <row r="127" spans="1:12" s="383" customFormat="1" ht="15" x14ac:dyDescent="0.25">
      <c r="A127" s="384" t="s">
        <v>202</v>
      </c>
      <c r="B127" s="392" t="s">
        <v>194</v>
      </c>
      <c r="C127" s="423">
        <v>87.947400000000002</v>
      </c>
      <c r="D127" s="423">
        <v>5.07</v>
      </c>
      <c r="E127" s="424" t="s">
        <v>387</v>
      </c>
      <c r="F127" s="423">
        <v>9.75</v>
      </c>
      <c r="G127" s="423">
        <v>10.1977219732574</v>
      </c>
      <c r="H127" s="392" t="s">
        <v>203</v>
      </c>
      <c r="I127" s="389">
        <v>53100</v>
      </c>
      <c r="J127" s="389">
        <v>53100</v>
      </c>
      <c r="K127" s="389">
        <v>46700.08</v>
      </c>
      <c r="L127" s="385">
        <v>1</v>
      </c>
    </row>
    <row r="128" spans="1:12" s="383" customFormat="1" ht="15" x14ac:dyDescent="0.25">
      <c r="A128" s="384" t="s">
        <v>202</v>
      </c>
      <c r="B128" s="392" t="s">
        <v>194</v>
      </c>
      <c r="C128" s="423">
        <v>87.957099999999997</v>
      </c>
      <c r="D128" s="423">
        <v>5.07</v>
      </c>
      <c r="E128" s="424" t="s">
        <v>493</v>
      </c>
      <c r="F128" s="423">
        <v>9.75</v>
      </c>
      <c r="G128" s="423">
        <v>10.1977219732574</v>
      </c>
      <c r="H128" s="392" t="s">
        <v>203</v>
      </c>
      <c r="I128" s="389">
        <v>103692.5</v>
      </c>
      <c r="J128" s="389">
        <v>103692.5</v>
      </c>
      <c r="K128" s="389">
        <v>91204.9</v>
      </c>
      <c r="L128" s="385">
        <v>2</v>
      </c>
    </row>
    <row r="129" spans="1:12" s="383" customFormat="1" ht="15" x14ac:dyDescent="0.25">
      <c r="A129" s="384" t="s">
        <v>202</v>
      </c>
      <c r="B129" s="392" t="s">
        <v>194</v>
      </c>
      <c r="C129" s="423">
        <v>88.044399999999996</v>
      </c>
      <c r="D129" s="423">
        <v>5.07</v>
      </c>
      <c r="E129" s="424" t="s">
        <v>396</v>
      </c>
      <c r="F129" s="423">
        <v>9.75</v>
      </c>
      <c r="G129" s="423">
        <v>10.1977219732574</v>
      </c>
      <c r="H129" s="392" t="s">
        <v>203</v>
      </c>
      <c r="I129" s="389">
        <v>50445</v>
      </c>
      <c r="J129" s="389">
        <v>50445</v>
      </c>
      <c r="K129" s="389">
        <v>44414</v>
      </c>
      <c r="L129" s="385">
        <v>1</v>
      </c>
    </row>
    <row r="130" spans="1:12" s="383" customFormat="1" ht="15" x14ac:dyDescent="0.25">
      <c r="A130" s="384" t="s">
        <v>202</v>
      </c>
      <c r="B130" s="392" t="s">
        <v>194</v>
      </c>
      <c r="C130" s="423">
        <v>88.054100000000005</v>
      </c>
      <c r="D130" s="423">
        <v>5.07</v>
      </c>
      <c r="E130" s="424" t="s">
        <v>494</v>
      </c>
      <c r="F130" s="423">
        <v>9.75</v>
      </c>
      <c r="G130" s="423">
        <v>10.1977219732574</v>
      </c>
      <c r="H130" s="392" t="s">
        <v>203</v>
      </c>
      <c r="I130" s="389">
        <v>52657.5</v>
      </c>
      <c r="J130" s="389">
        <v>52657.5</v>
      </c>
      <c r="K130" s="389">
        <v>46367.1</v>
      </c>
      <c r="L130" s="385">
        <v>1</v>
      </c>
    </row>
    <row r="131" spans="1:12" s="383" customFormat="1" ht="15" x14ac:dyDescent="0.25">
      <c r="A131" s="384" t="s">
        <v>202</v>
      </c>
      <c r="B131" s="392" t="s">
        <v>194</v>
      </c>
      <c r="C131" s="423">
        <v>88.112700000000004</v>
      </c>
      <c r="D131" s="423">
        <v>5.07</v>
      </c>
      <c r="E131" s="424" t="s">
        <v>495</v>
      </c>
      <c r="F131" s="423">
        <v>9.75</v>
      </c>
      <c r="G131" s="423">
        <v>10.1977219732574</v>
      </c>
      <c r="H131" s="392" t="s">
        <v>203</v>
      </c>
      <c r="I131" s="389">
        <v>53100</v>
      </c>
      <c r="J131" s="389">
        <v>53100</v>
      </c>
      <c r="K131" s="389">
        <v>46787.83</v>
      </c>
      <c r="L131" s="385">
        <v>1</v>
      </c>
    </row>
    <row r="132" spans="1:12" s="383" customFormat="1" ht="15" x14ac:dyDescent="0.25">
      <c r="A132" s="384" t="s">
        <v>202</v>
      </c>
      <c r="B132" s="392" t="s">
        <v>194</v>
      </c>
      <c r="C132" s="423">
        <v>88.122399999999999</v>
      </c>
      <c r="D132" s="423">
        <v>5.07</v>
      </c>
      <c r="E132" s="424" t="s">
        <v>496</v>
      </c>
      <c r="F132" s="423">
        <v>9.75</v>
      </c>
      <c r="G132" s="423">
        <v>10.1977219732574</v>
      </c>
      <c r="H132" s="392" t="s">
        <v>203</v>
      </c>
      <c r="I132" s="389">
        <v>47200</v>
      </c>
      <c r="J132" s="389">
        <v>47200</v>
      </c>
      <c r="K132" s="389">
        <v>41593.79</v>
      </c>
      <c r="L132" s="385">
        <v>1</v>
      </c>
    </row>
    <row r="133" spans="1:12" s="383" customFormat="1" ht="15" x14ac:dyDescent="0.25">
      <c r="A133" s="384" t="s">
        <v>202</v>
      </c>
      <c r="B133" s="392" t="s">
        <v>194</v>
      </c>
      <c r="C133" s="423">
        <v>88.190799999999996</v>
      </c>
      <c r="D133" s="423">
        <v>5.07</v>
      </c>
      <c r="E133" s="424" t="s">
        <v>490</v>
      </c>
      <c r="F133" s="423">
        <v>9.75</v>
      </c>
      <c r="G133" s="423">
        <v>10.1977219732574</v>
      </c>
      <c r="H133" s="392" t="s">
        <v>203</v>
      </c>
      <c r="I133" s="389">
        <v>53100</v>
      </c>
      <c r="J133" s="389">
        <v>53100</v>
      </c>
      <c r="K133" s="389">
        <v>46829.34</v>
      </c>
      <c r="L133" s="385">
        <v>1</v>
      </c>
    </row>
    <row r="134" spans="1:12" s="383" customFormat="1" ht="15" x14ac:dyDescent="0.25">
      <c r="A134" s="384" t="s">
        <v>202</v>
      </c>
      <c r="B134" s="392" t="s">
        <v>194</v>
      </c>
      <c r="C134" s="423">
        <v>89.800799999999995</v>
      </c>
      <c r="D134" s="423">
        <v>5.07</v>
      </c>
      <c r="E134" s="424" t="s">
        <v>497</v>
      </c>
      <c r="F134" s="423">
        <v>9</v>
      </c>
      <c r="G134" s="423">
        <v>9.3806897670982998</v>
      </c>
      <c r="H134" s="392" t="s">
        <v>203</v>
      </c>
      <c r="I134" s="389">
        <v>335632.99</v>
      </c>
      <c r="J134" s="389">
        <v>335632.99</v>
      </c>
      <c r="K134" s="389">
        <v>301400.96000000002</v>
      </c>
      <c r="L134" s="385">
        <v>1</v>
      </c>
    </row>
    <row r="135" spans="1:12" s="383" customFormat="1" ht="15" x14ac:dyDescent="0.25">
      <c r="A135" s="384" t="s">
        <v>202</v>
      </c>
      <c r="B135" s="392" t="s">
        <v>194</v>
      </c>
      <c r="C135" s="423">
        <v>89.806100000000001</v>
      </c>
      <c r="D135" s="423">
        <v>4.71</v>
      </c>
      <c r="E135" s="424" t="s">
        <v>498</v>
      </c>
      <c r="F135" s="423">
        <v>10.5</v>
      </c>
      <c r="G135" s="423">
        <v>11.0203450451823</v>
      </c>
      <c r="H135" s="392" t="s">
        <v>203</v>
      </c>
      <c r="I135" s="389">
        <v>49560</v>
      </c>
      <c r="J135" s="389">
        <v>49560</v>
      </c>
      <c r="K135" s="389">
        <v>44507.93</v>
      </c>
      <c r="L135" s="385">
        <v>2</v>
      </c>
    </row>
    <row r="136" spans="1:12" s="383" customFormat="1" ht="15" x14ac:dyDescent="0.25">
      <c r="A136" s="384" t="s">
        <v>202</v>
      </c>
      <c r="B136" s="392" t="s">
        <v>194</v>
      </c>
      <c r="C136" s="423">
        <v>90.652100000000004</v>
      </c>
      <c r="D136" s="423">
        <v>4.71</v>
      </c>
      <c r="E136" s="424" t="s">
        <v>376</v>
      </c>
      <c r="F136" s="423">
        <v>10</v>
      </c>
      <c r="G136" s="423">
        <v>10.471306744129601</v>
      </c>
      <c r="H136" s="392" t="s">
        <v>203</v>
      </c>
      <c r="I136" s="389">
        <v>29205</v>
      </c>
      <c r="J136" s="389">
        <v>29205</v>
      </c>
      <c r="K136" s="389">
        <v>26474.959999999999</v>
      </c>
      <c r="L136" s="385">
        <v>1</v>
      </c>
    </row>
    <row r="137" spans="1:12" s="383" customFormat="1" ht="15" x14ac:dyDescent="0.25">
      <c r="A137" s="384" t="s">
        <v>202</v>
      </c>
      <c r="B137" s="392" t="s">
        <v>194</v>
      </c>
      <c r="C137" s="423">
        <v>90.784199999999998</v>
      </c>
      <c r="D137" s="423">
        <v>4.71</v>
      </c>
      <c r="E137" s="424" t="s">
        <v>499</v>
      </c>
      <c r="F137" s="423">
        <v>11</v>
      </c>
      <c r="G137" s="423">
        <v>11.571883619521399</v>
      </c>
      <c r="H137" s="392" t="s">
        <v>203</v>
      </c>
      <c r="I137" s="389">
        <v>25443.75</v>
      </c>
      <c r="J137" s="389">
        <v>25443.75</v>
      </c>
      <c r="K137" s="389">
        <v>23098.89</v>
      </c>
      <c r="L137" s="385">
        <v>5</v>
      </c>
    </row>
    <row r="138" spans="1:12" s="383" customFormat="1" ht="15" x14ac:dyDescent="0.25">
      <c r="A138" s="384" t="s">
        <v>202</v>
      </c>
      <c r="B138" s="392" t="s">
        <v>194</v>
      </c>
      <c r="C138" s="423">
        <v>90.809399999999997</v>
      </c>
      <c r="D138" s="423">
        <v>4.71</v>
      </c>
      <c r="E138" s="424" t="s">
        <v>500</v>
      </c>
      <c r="F138" s="423">
        <v>10</v>
      </c>
      <c r="G138" s="423">
        <v>10.471306744129601</v>
      </c>
      <c r="H138" s="392" t="s">
        <v>203</v>
      </c>
      <c r="I138" s="389">
        <v>47052.5</v>
      </c>
      <c r="J138" s="389">
        <v>47052.5</v>
      </c>
      <c r="K138" s="389">
        <v>42728.09</v>
      </c>
      <c r="L138" s="385">
        <v>1</v>
      </c>
    </row>
    <row r="139" spans="1:12" s="383" customFormat="1" ht="15" x14ac:dyDescent="0.25">
      <c r="A139" s="384" t="s">
        <v>202</v>
      </c>
      <c r="B139" s="392" t="s">
        <v>194</v>
      </c>
      <c r="C139" s="423">
        <v>91.3596</v>
      </c>
      <c r="D139" s="423">
        <v>4.71</v>
      </c>
      <c r="E139" s="424" t="s">
        <v>501</v>
      </c>
      <c r="F139" s="423">
        <v>10.5</v>
      </c>
      <c r="G139" s="423">
        <v>11.0203450451823</v>
      </c>
      <c r="H139" s="392" t="s">
        <v>203</v>
      </c>
      <c r="I139" s="389">
        <v>8239</v>
      </c>
      <c r="J139" s="389">
        <v>8239</v>
      </c>
      <c r="K139" s="389">
        <v>7527.12</v>
      </c>
      <c r="L139" s="385">
        <v>1</v>
      </c>
    </row>
    <row r="140" spans="1:12" s="383" customFormat="1" ht="15" x14ac:dyDescent="0.25">
      <c r="A140" s="384" t="s">
        <v>202</v>
      </c>
      <c r="B140" s="392" t="s">
        <v>194</v>
      </c>
      <c r="C140" s="423">
        <v>93.348299999999995</v>
      </c>
      <c r="D140" s="423">
        <v>4.71</v>
      </c>
      <c r="E140" s="424" t="s">
        <v>502</v>
      </c>
      <c r="F140" s="423">
        <v>9.25</v>
      </c>
      <c r="G140" s="423">
        <v>9.6524147661049007</v>
      </c>
      <c r="H140" s="392" t="s">
        <v>203</v>
      </c>
      <c r="I140" s="389">
        <v>52180.58</v>
      </c>
      <c r="J140" s="389">
        <v>52180.58</v>
      </c>
      <c r="K140" s="389">
        <v>48709.71</v>
      </c>
      <c r="L140" s="385">
        <v>1</v>
      </c>
    </row>
    <row r="141" spans="1:12" s="383" customFormat="1" ht="15" x14ac:dyDescent="0.25">
      <c r="A141" s="384" t="s">
        <v>202</v>
      </c>
      <c r="B141" s="392" t="s">
        <v>194</v>
      </c>
      <c r="C141" s="423">
        <v>94.172300000000007</v>
      </c>
      <c r="D141" s="423">
        <v>4.3</v>
      </c>
      <c r="E141" s="424" t="s">
        <v>398</v>
      </c>
      <c r="F141" s="423">
        <v>10.5</v>
      </c>
      <c r="G141" s="423">
        <v>11.0203450451823</v>
      </c>
      <c r="H141" s="392" t="s">
        <v>203</v>
      </c>
      <c r="I141" s="389">
        <v>6779.5</v>
      </c>
      <c r="J141" s="389">
        <v>6779.5</v>
      </c>
      <c r="K141" s="389">
        <v>6384.41</v>
      </c>
      <c r="L141" s="385">
        <v>3</v>
      </c>
    </row>
    <row r="142" spans="1:12" s="383" customFormat="1" ht="15" x14ac:dyDescent="0.25">
      <c r="A142" s="384" t="s">
        <v>202</v>
      </c>
      <c r="B142" s="392" t="s">
        <v>194</v>
      </c>
      <c r="C142" s="423">
        <v>94.285799999999995</v>
      </c>
      <c r="D142" s="423">
        <v>4.3</v>
      </c>
      <c r="E142" s="424" t="s">
        <v>398</v>
      </c>
      <c r="F142" s="423">
        <v>10.375</v>
      </c>
      <c r="G142" s="423">
        <v>10.882851472620001</v>
      </c>
      <c r="H142" s="392" t="s">
        <v>203</v>
      </c>
      <c r="I142" s="389">
        <v>9520</v>
      </c>
      <c r="J142" s="389">
        <v>9520</v>
      </c>
      <c r="K142" s="389">
        <v>8976.01</v>
      </c>
      <c r="L142" s="385">
        <v>1</v>
      </c>
    </row>
    <row r="143" spans="1:12" s="383" customFormat="1" ht="15" x14ac:dyDescent="0.25">
      <c r="A143" s="384" t="s">
        <v>202</v>
      </c>
      <c r="B143" s="392" t="s">
        <v>194</v>
      </c>
      <c r="C143" s="423">
        <v>94.399500000000003</v>
      </c>
      <c r="D143" s="423">
        <v>4.3</v>
      </c>
      <c r="E143" s="424" t="s">
        <v>398</v>
      </c>
      <c r="F143" s="423">
        <v>10.25</v>
      </c>
      <c r="G143" s="423">
        <v>10.745514005659899</v>
      </c>
      <c r="H143" s="392" t="s">
        <v>203</v>
      </c>
      <c r="I143" s="389">
        <v>21410</v>
      </c>
      <c r="J143" s="389">
        <v>21410</v>
      </c>
      <c r="K143" s="389">
        <v>20210.93</v>
      </c>
      <c r="L143" s="385">
        <v>1</v>
      </c>
    </row>
    <row r="144" spans="1:12" s="383" customFormat="1" ht="15" x14ac:dyDescent="0.25">
      <c r="A144" s="384" t="s">
        <v>202</v>
      </c>
      <c r="B144" s="392" t="s">
        <v>194</v>
      </c>
      <c r="C144" s="423">
        <v>94.495099999999994</v>
      </c>
      <c r="D144" s="423">
        <v>4.71</v>
      </c>
      <c r="E144" s="424" t="s">
        <v>503</v>
      </c>
      <c r="F144" s="423">
        <v>8.5</v>
      </c>
      <c r="G144" s="423">
        <v>8.8390905892635008</v>
      </c>
      <c r="H144" s="392" t="s">
        <v>203</v>
      </c>
      <c r="I144" s="389">
        <v>53100</v>
      </c>
      <c r="J144" s="389">
        <v>53100</v>
      </c>
      <c r="K144" s="389">
        <v>50176.88</v>
      </c>
      <c r="L144" s="385">
        <v>1</v>
      </c>
    </row>
    <row r="145" spans="1:12" s="383" customFormat="1" ht="15" x14ac:dyDescent="0.25">
      <c r="A145" s="384" t="s">
        <v>202</v>
      </c>
      <c r="B145" s="392" t="s">
        <v>194</v>
      </c>
      <c r="C145" s="423">
        <v>99</v>
      </c>
      <c r="D145" s="423">
        <v>4.71</v>
      </c>
      <c r="E145" s="424" t="s">
        <v>504</v>
      </c>
      <c r="F145" s="423">
        <v>5.2554589112021999</v>
      </c>
      <c r="G145" s="423">
        <v>5.3839162596027004</v>
      </c>
      <c r="H145" s="392" t="s">
        <v>203</v>
      </c>
      <c r="I145" s="389">
        <v>53100</v>
      </c>
      <c r="J145" s="389">
        <v>53100</v>
      </c>
      <c r="K145" s="389">
        <v>52569</v>
      </c>
      <c r="L145" s="385">
        <v>1</v>
      </c>
    </row>
    <row r="146" spans="1:12" s="383" customFormat="1" ht="15" x14ac:dyDescent="0.25">
      <c r="A146" s="384" t="s">
        <v>202</v>
      </c>
      <c r="B146" s="392" t="s">
        <v>194</v>
      </c>
      <c r="C146" s="423">
        <v>99</v>
      </c>
      <c r="D146" s="423">
        <v>5.07</v>
      </c>
      <c r="E146" s="424" t="s">
        <v>495</v>
      </c>
      <c r="F146" s="423">
        <v>5.4397419969231002</v>
      </c>
      <c r="G146" s="423">
        <v>5.5774368586904002</v>
      </c>
      <c r="H146" s="392" t="s">
        <v>203</v>
      </c>
      <c r="I146" s="389">
        <v>156645</v>
      </c>
      <c r="J146" s="389">
        <v>156645</v>
      </c>
      <c r="K146" s="389">
        <v>155078.54999999999</v>
      </c>
      <c r="L146" s="385">
        <v>3</v>
      </c>
    </row>
    <row r="147" spans="1:12" s="383" customFormat="1" ht="15" x14ac:dyDescent="0.25">
      <c r="A147" s="384" t="s">
        <v>202</v>
      </c>
      <c r="B147" s="392" t="s">
        <v>194</v>
      </c>
      <c r="C147" s="423">
        <v>99</v>
      </c>
      <c r="D147" s="423">
        <v>5.36</v>
      </c>
      <c r="E147" s="424" t="s">
        <v>400</v>
      </c>
      <c r="F147" s="423">
        <v>5.6451057262280999</v>
      </c>
      <c r="G147" s="423">
        <v>5.7934785520491001</v>
      </c>
      <c r="H147" s="392" t="s">
        <v>203</v>
      </c>
      <c r="I147" s="389">
        <v>53100</v>
      </c>
      <c r="J147" s="389">
        <v>53100</v>
      </c>
      <c r="K147" s="389">
        <v>52569</v>
      </c>
      <c r="L147" s="385">
        <v>1</v>
      </c>
    </row>
    <row r="148" spans="1:12" s="383" customFormat="1" ht="15" x14ac:dyDescent="0.25">
      <c r="A148" s="384" t="s">
        <v>202</v>
      </c>
      <c r="B148" s="392" t="s">
        <v>194</v>
      </c>
      <c r="C148" s="423">
        <v>99</v>
      </c>
      <c r="D148" s="423">
        <v>5.36</v>
      </c>
      <c r="E148" s="424" t="s">
        <v>467</v>
      </c>
      <c r="F148" s="423">
        <v>5.6392238244010997</v>
      </c>
      <c r="G148" s="423">
        <v>5.7872851856418004</v>
      </c>
      <c r="H148" s="392" t="s">
        <v>203</v>
      </c>
      <c r="I148" s="389">
        <v>53100</v>
      </c>
      <c r="J148" s="389">
        <v>53100</v>
      </c>
      <c r="K148" s="389">
        <v>52569</v>
      </c>
      <c r="L148" s="385">
        <v>1</v>
      </c>
    </row>
    <row r="149" spans="1:12" s="383" customFormat="1" ht="15" x14ac:dyDescent="0.25">
      <c r="A149" s="384" t="s">
        <v>202</v>
      </c>
      <c r="B149" s="392" t="s">
        <v>194</v>
      </c>
      <c r="C149" s="423">
        <v>99</v>
      </c>
      <c r="D149" s="423">
        <v>5.64</v>
      </c>
      <c r="E149" s="424" t="s">
        <v>342</v>
      </c>
      <c r="F149" s="423">
        <v>5.9014024854653</v>
      </c>
      <c r="G149" s="423">
        <v>6.063670005594</v>
      </c>
      <c r="H149" s="392" t="s">
        <v>203</v>
      </c>
      <c r="I149" s="389">
        <v>24927.5</v>
      </c>
      <c r="J149" s="389">
        <v>24927.5</v>
      </c>
      <c r="K149" s="389">
        <v>24678.23</v>
      </c>
      <c r="L149" s="385">
        <v>1</v>
      </c>
    </row>
    <row r="150" spans="1:12" s="383" customFormat="1" ht="15" x14ac:dyDescent="0.25">
      <c r="A150" s="384" t="s">
        <v>202</v>
      </c>
      <c r="B150" s="392" t="s">
        <v>194</v>
      </c>
      <c r="C150" s="423">
        <v>99</v>
      </c>
      <c r="D150" s="423">
        <v>5.64</v>
      </c>
      <c r="E150" s="424" t="s">
        <v>505</v>
      </c>
      <c r="F150" s="423">
        <v>5.8816153671298004</v>
      </c>
      <c r="G150" s="423">
        <v>6.0427876515868002</v>
      </c>
      <c r="H150" s="392" t="s">
        <v>203</v>
      </c>
      <c r="I150" s="389">
        <v>36540</v>
      </c>
      <c r="J150" s="389">
        <v>36540</v>
      </c>
      <c r="K150" s="389">
        <v>36174.6</v>
      </c>
      <c r="L150" s="385">
        <v>1</v>
      </c>
    </row>
    <row r="151" spans="1:12" s="383" customFormat="1" ht="15" x14ac:dyDescent="0.25">
      <c r="A151" s="384" t="s">
        <v>202</v>
      </c>
      <c r="B151" s="392" t="s">
        <v>194</v>
      </c>
      <c r="C151" s="423">
        <v>99.418099999999995</v>
      </c>
      <c r="D151" s="423">
        <v>5.64</v>
      </c>
      <c r="E151" s="424" t="s">
        <v>343</v>
      </c>
      <c r="F151" s="423">
        <v>5.7924644295233998</v>
      </c>
      <c r="G151" s="423">
        <v>5.9487488600010003</v>
      </c>
      <c r="H151" s="392" t="s">
        <v>203</v>
      </c>
      <c r="I151" s="389">
        <v>24927.5</v>
      </c>
      <c r="J151" s="389">
        <v>24927.5</v>
      </c>
      <c r="K151" s="389">
        <v>24782.45</v>
      </c>
      <c r="L151" s="385">
        <v>1</v>
      </c>
    </row>
    <row r="152" spans="1:12" s="383" customFormat="1" ht="15" x14ac:dyDescent="0.25">
      <c r="A152" s="384" t="s">
        <v>202</v>
      </c>
      <c r="B152" s="392" t="s">
        <v>194</v>
      </c>
      <c r="C152" s="423">
        <v>99.430400000000006</v>
      </c>
      <c r="D152" s="423">
        <v>5.07</v>
      </c>
      <c r="E152" s="424" t="s">
        <v>490</v>
      </c>
      <c r="F152" s="423">
        <v>5.2816102325214001</v>
      </c>
      <c r="G152" s="423">
        <v>5.4113586499629998</v>
      </c>
      <c r="H152" s="392" t="s">
        <v>203</v>
      </c>
      <c r="I152" s="389">
        <v>50445</v>
      </c>
      <c r="J152" s="389">
        <v>50445</v>
      </c>
      <c r="K152" s="389">
        <v>50157.67</v>
      </c>
      <c r="L152" s="385">
        <v>1</v>
      </c>
    </row>
    <row r="153" spans="1:12" s="383" customFormat="1" ht="15" x14ac:dyDescent="0.25">
      <c r="A153" s="384" t="s">
        <v>202</v>
      </c>
      <c r="B153" s="392" t="s">
        <v>194</v>
      </c>
      <c r="C153" s="423">
        <v>99.430899999999994</v>
      </c>
      <c r="D153" s="423">
        <v>4.71</v>
      </c>
      <c r="E153" s="424" t="s">
        <v>506</v>
      </c>
      <c r="F153" s="423">
        <v>5.0231457913230004</v>
      </c>
      <c r="G153" s="423">
        <v>5.1404213676908004</v>
      </c>
      <c r="H153" s="392" t="s">
        <v>203</v>
      </c>
      <c r="I153" s="389">
        <v>53100</v>
      </c>
      <c r="J153" s="389">
        <v>53100</v>
      </c>
      <c r="K153" s="389">
        <v>52797.81</v>
      </c>
      <c r="L153" s="385">
        <v>1</v>
      </c>
    </row>
    <row r="154" spans="1:12" s="383" customFormat="1" ht="15" x14ac:dyDescent="0.25">
      <c r="A154" s="384" t="s">
        <v>202</v>
      </c>
      <c r="B154" s="392" t="s">
        <v>194</v>
      </c>
      <c r="C154" s="423">
        <v>99.430999999999997</v>
      </c>
      <c r="D154" s="423">
        <v>5.07</v>
      </c>
      <c r="E154" s="424" t="s">
        <v>490</v>
      </c>
      <c r="F154" s="423">
        <v>5.2813866153640001</v>
      </c>
      <c r="G154" s="423">
        <v>5.4111239652474001</v>
      </c>
      <c r="H154" s="392" t="s">
        <v>203</v>
      </c>
      <c r="I154" s="389">
        <v>106200</v>
      </c>
      <c r="J154" s="389">
        <v>106200</v>
      </c>
      <c r="K154" s="389">
        <v>105595.72</v>
      </c>
      <c r="L154" s="385">
        <v>2</v>
      </c>
    </row>
    <row r="155" spans="1:12" s="383" customFormat="1" ht="15" x14ac:dyDescent="0.25">
      <c r="A155" s="384" t="s">
        <v>202</v>
      </c>
      <c r="B155" s="392" t="s">
        <v>194</v>
      </c>
      <c r="C155" s="423">
        <v>99.431100000000001</v>
      </c>
      <c r="D155" s="423">
        <v>5.36</v>
      </c>
      <c r="E155" s="424" t="s">
        <v>507</v>
      </c>
      <c r="F155" s="423">
        <v>5.5192509992379</v>
      </c>
      <c r="G155" s="423">
        <v>5.6610319380723997</v>
      </c>
      <c r="H155" s="392" t="s">
        <v>203</v>
      </c>
      <c r="I155" s="389">
        <v>53100</v>
      </c>
      <c r="J155" s="389">
        <v>53100</v>
      </c>
      <c r="K155" s="389">
        <v>52797.91</v>
      </c>
      <c r="L155" s="385">
        <v>1</v>
      </c>
    </row>
    <row r="156" spans="1:12" s="383" customFormat="1" ht="15" x14ac:dyDescent="0.25">
      <c r="A156" s="384" t="s">
        <v>202</v>
      </c>
      <c r="B156" s="392" t="s">
        <v>194</v>
      </c>
      <c r="C156" s="423">
        <v>99.431299999999993</v>
      </c>
      <c r="D156" s="423">
        <v>5.36</v>
      </c>
      <c r="E156" s="424" t="s">
        <v>488</v>
      </c>
      <c r="F156" s="423">
        <v>5.5225368515698001</v>
      </c>
      <c r="G156" s="423">
        <v>5.6644879600581</v>
      </c>
      <c r="H156" s="392" t="s">
        <v>203</v>
      </c>
      <c r="I156" s="389">
        <v>53100</v>
      </c>
      <c r="J156" s="389">
        <v>53100</v>
      </c>
      <c r="K156" s="389">
        <v>52798.02</v>
      </c>
      <c r="L156" s="385">
        <v>1</v>
      </c>
    </row>
    <row r="157" spans="1:12" s="383" customFormat="1" ht="15.6" x14ac:dyDescent="0.3">
      <c r="A157" s="386" t="s">
        <v>201</v>
      </c>
      <c r="B157" s="403" t="s">
        <v>201</v>
      </c>
      <c r="C157" s="421" t="s">
        <v>201</v>
      </c>
      <c r="D157" s="421" t="s">
        <v>201</v>
      </c>
      <c r="E157" s="422" t="s">
        <v>201</v>
      </c>
      <c r="F157" s="421" t="s">
        <v>201</v>
      </c>
      <c r="G157" s="421" t="s">
        <v>201</v>
      </c>
      <c r="H157" s="403" t="s">
        <v>201</v>
      </c>
      <c r="I157" s="391">
        <v>4283075.32</v>
      </c>
      <c r="J157" s="391">
        <v>4283075.32</v>
      </c>
      <c r="K157" s="391">
        <v>3771335.53</v>
      </c>
      <c r="L157" s="387">
        <v>109</v>
      </c>
    </row>
    <row r="158" spans="1:12" s="383" customFormat="1" ht="15.6" x14ac:dyDescent="0.3">
      <c r="A158" s="386" t="s">
        <v>191</v>
      </c>
      <c r="B158" s="403"/>
      <c r="C158" s="421"/>
      <c r="D158" s="421"/>
      <c r="E158" s="422"/>
      <c r="F158" s="421"/>
      <c r="G158" s="421"/>
      <c r="H158" s="403"/>
      <c r="I158" s="391"/>
      <c r="J158" s="391"/>
      <c r="K158" s="391"/>
      <c r="L158" s="387"/>
    </row>
    <row r="159" spans="1:12" s="383" customFormat="1" ht="15" x14ac:dyDescent="0.25">
      <c r="A159" s="384" t="s">
        <v>202</v>
      </c>
      <c r="B159" s="392" t="s">
        <v>194</v>
      </c>
      <c r="C159" s="423">
        <v>73.892200000000003</v>
      </c>
      <c r="D159" s="423">
        <v>5.64</v>
      </c>
      <c r="E159" s="424" t="s">
        <v>394</v>
      </c>
      <c r="F159" s="423">
        <v>11.5</v>
      </c>
      <c r="G159" s="423">
        <v>12.1259328138015</v>
      </c>
      <c r="H159" s="392" t="s">
        <v>203</v>
      </c>
      <c r="I159" s="389">
        <v>6870</v>
      </c>
      <c r="J159" s="389">
        <v>6870</v>
      </c>
      <c r="K159" s="389">
        <v>5076.3999999999996</v>
      </c>
      <c r="L159" s="385">
        <v>1</v>
      </c>
    </row>
    <row r="160" spans="1:12" s="383" customFormat="1" ht="15" x14ac:dyDescent="0.25">
      <c r="A160" s="384" t="s">
        <v>202</v>
      </c>
      <c r="B160" s="392" t="s">
        <v>194</v>
      </c>
      <c r="C160" s="423">
        <v>74.181899999999999</v>
      </c>
      <c r="D160" s="423">
        <v>6.21</v>
      </c>
      <c r="E160" s="424" t="s">
        <v>508</v>
      </c>
      <c r="F160" s="423">
        <v>11.5</v>
      </c>
      <c r="G160" s="423">
        <v>12.1259328138015</v>
      </c>
      <c r="H160" s="392" t="s">
        <v>203</v>
      </c>
      <c r="I160" s="389">
        <v>4300</v>
      </c>
      <c r="J160" s="389">
        <v>4300</v>
      </c>
      <c r="K160" s="389">
        <v>3189.82</v>
      </c>
      <c r="L160" s="385">
        <v>1</v>
      </c>
    </row>
    <row r="161" spans="1:12" s="383" customFormat="1" ht="15" x14ac:dyDescent="0.25">
      <c r="A161" s="384" t="s">
        <v>202</v>
      </c>
      <c r="B161" s="392" t="s">
        <v>194</v>
      </c>
      <c r="C161" s="423">
        <v>75.463999999999999</v>
      </c>
      <c r="D161" s="423">
        <v>5.36</v>
      </c>
      <c r="E161" s="424" t="s">
        <v>509</v>
      </c>
      <c r="F161" s="423">
        <v>11.35</v>
      </c>
      <c r="G161" s="423">
        <v>11.959453823252</v>
      </c>
      <c r="H161" s="392" t="s">
        <v>203</v>
      </c>
      <c r="I161" s="389">
        <v>9000</v>
      </c>
      <c r="J161" s="389">
        <v>9000</v>
      </c>
      <c r="K161" s="389">
        <v>6791.76</v>
      </c>
      <c r="L161" s="385">
        <v>2</v>
      </c>
    </row>
    <row r="162" spans="1:12" s="383" customFormat="1" ht="15" x14ac:dyDescent="0.25">
      <c r="A162" s="384" t="s">
        <v>202</v>
      </c>
      <c r="B162" s="392" t="s">
        <v>194</v>
      </c>
      <c r="C162" s="423">
        <v>75.775499999999994</v>
      </c>
      <c r="D162" s="423">
        <v>5.64</v>
      </c>
      <c r="E162" s="424" t="s">
        <v>510</v>
      </c>
      <c r="F162" s="423">
        <v>11</v>
      </c>
      <c r="G162" s="423">
        <v>11.571883619521399</v>
      </c>
      <c r="H162" s="392" t="s">
        <v>203</v>
      </c>
      <c r="I162" s="389">
        <v>56100</v>
      </c>
      <c r="J162" s="389">
        <v>56100</v>
      </c>
      <c r="K162" s="389">
        <v>42510.02</v>
      </c>
      <c r="L162" s="385">
        <v>5</v>
      </c>
    </row>
    <row r="163" spans="1:12" s="383" customFormat="1" ht="15" x14ac:dyDescent="0.25">
      <c r="A163" s="384" t="s">
        <v>202</v>
      </c>
      <c r="B163" s="392" t="s">
        <v>194</v>
      </c>
      <c r="C163" s="423">
        <v>75.835300000000004</v>
      </c>
      <c r="D163" s="423">
        <v>5.64</v>
      </c>
      <c r="E163" s="424" t="s">
        <v>511</v>
      </c>
      <c r="F163" s="423">
        <v>11</v>
      </c>
      <c r="G163" s="423">
        <v>11.571883619521399</v>
      </c>
      <c r="H163" s="392" t="s">
        <v>203</v>
      </c>
      <c r="I163" s="389">
        <v>10500</v>
      </c>
      <c r="J163" s="389">
        <v>10500</v>
      </c>
      <c r="K163" s="389">
        <v>7962.71</v>
      </c>
      <c r="L163" s="385">
        <v>1</v>
      </c>
    </row>
    <row r="164" spans="1:12" s="383" customFormat="1" ht="15" x14ac:dyDescent="0.25">
      <c r="A164" s="384" t="s">
        <v>202</v>
      </c>
      <c r="B164" s="392" t="s">
        <v>194</v>
      </c>
      <c r="C164" s="423">
        <v>75.850300000000004</v>
      </c>
      <c r="D164" s="423">
        <v>5.64</v>
      </c>
      <c r="E164" s="424" t="s">
        <v>512</v>
      </c>
      <c r="F164" s="423">
        <v>11</v>
      </c>
      <c r="G164" s="423">
        <v>11.571883619521399</v>
      </c>
      <c r="H164" s="392" t="s">
        <v>203</v>
      </c>
      <c r="I164" s="389">
        <v>53100</v>
      </c>
      <c r="J164" s="389">
        <v>53100</v>
      </c>
      <c r="K164" s="389">
        <v>40276.53</v>
      </c>
      <c r="L164" s="385">
        <v>2</v>
      </c>
    </row>
    <row r="165" spans="1:12" s="383" customFormat="1" ht="15" x14ac:dyDescent="0.25">
      <c r="A165" s="384" t="s">
        <v>202</v>
      </c>
      <c r="B165" s="392" t="s">
        <v>194</v>
      </c>
      <c r="C165" s="423">
        <v>77.333699999999993</v>
      </c>
      <c r="D165" s="423">
        <v>5.36</v>
      </c>
      <c r="E165" s="424" t="s">
        <v>513</v>
      </c>
      <c r="F165" s="423">
        <v>11.25</v>
      </c>
      <c r="G165" s="423">
        <v>11.8485937409996</v>
      </c>
      <c r="H165" s="392" t="s">
        <v>203</v>
      </c>
      <c r="I165" s="389">
        <v>5000</v>
      </c>
      <c r="J165" s="389">
        <v>5000</v>
      </c>
      <c r="K165" s="389">
        <v>3866.69</v>
      </c>
      <c r="L165" s="385">
        <v>2</v>
      </c>
    </row>
    <row r="166" spans="1:12" s="383" customFormat="1" ht="15" x14ac:dyDescent="0.25">
      <c r="A166" s="384" t="s">
        <v>202</v>
      </c>
      <c r="B166" s="392" t="s">
        <v>194</v>
      </c>
      <c r="C166" s="423">
        <v>77.513900000000007</v>
      </c>
      <c r="D166" s="423">
        <v>5.36</v>
      </c>
      <c r="E166" s="424" t="s">
        <v>514</v>
      </c>
      <c r="F166" s="423">
        <v>11</v>
      </c>
      <c r="G166" s="423">
        <v>11.571883619521399</v>
      </c>
      <c r="H166" s="392" t="s">
        <v>203</v>
      </c>
      <c r="I166" s="389">
        <v>8100</v>
      </c>
      <c r="J166" s="389">
        <v>8100</v>
      </c>
      <c r="K166" s="389">
        <v>6278.63</v>
      </c>
      <c r="L166" s="385">
        <v>1</v>
      </c>
    </row>
    <row r="167" spans="1:12" s="383" customFormat="1" ht="15" x14ac:dyDescent="0.25">
      <c r="A167" s="384" t="s">
        <v>202</v>
      </c>
      <c r="B167" s="392" t="s">
        <v>194</v>
      </c>
      <c r="C167" s="423">
        <v>78.403499999999994</v>
      </c>
      <c r="D167" s="423">
        <v>5.36</v>
      </c>
      <c r="E167" s="424" t="s">
        <v>515</v>
      </c>
      <c r="F167" s="423">
        <v>10.5</v>
      </c>
      <c r="G167" s="423">
        <v>11.0203450451823</v>
      </c>
      <c r="H167" s="392" t="s">
        <v>203</v>
      </c>
      <c r="I167" s="389">
        <v>53100</v>
      </c>
      <c r="J167" s="389">
        <v>53100</v>
      </c>
      <c r="K167" s="389">
        <v>41632.26</v>
      </c>
      <c r="L167" s="385">
        <v>1</v>
      </c>
    </row>
    <row r="168" spans="1:12" s="383" customFormat="1" ht="15" x14ac:dyDescent="0.25">
      <c r="A168" s="384" t="s">
        <v>202</v>
      </c>
      <c r="B168" s="392" t="s">
        <v>194</v>
      </c>
      <c r="C168" s="423">
        <v>78.490799999999993</v>
      </c>
      <c r="D168" s="423">
        <v>5.36</v>
      </c>
      <c r="E168" s="424" t="s">
        <v>509</v>
      </c>
      <c r="F168" s="423">
        <v>10.5</v>
      </c>
      <c r="G168" s="423">
        <v>11.0203450451823</v>
      </c>
      <c r="H168" s="392" t="s">
        <v>203</v>
      </c>
      <c r="I168" s="389">
        <v>53100</v>
      </c>
      <c r="J168" s="389">
        <v>53100</v>
      </c>
      <c r="K168" s="389">
        <v>41678.620000000003</v>
      </c>
      <c r="L168" s="385">
        <v>1</v>
      </c>
    </row>
    <row r="169" spans="1:12" s="383" customFormat="1" ht="15" x14ac:dyDescent="0.25">
      <c r="A169" s="384" t="s">
        <v>202</v>
      </c>
      <c r="B169" s="392" t="s">
        <v>194</v>
      </c>
      <c r="C169" s="423">
        <v>78.506799999999998</v>
      </c>
      <c r="D169" s="423">
        <v>5.36</v>
      </c>
      <c r="E169" s="424" t="s">
        <v>516</v>
      </c>
      <c r="F169" s="423">
        <v>10.5</v>
      </c>
      <c r="G169" s="423">
        <v>11.0203450451823</v>
      </c>
      <c r="H169" s="392" t="s">
        <v>203</v>
      </c>
      <c r="I169" s="389">
        <v>20000</v>
      </c>
      <c r="J169" s="389">
        <v>20000</v>
      </c>
      <c r="K169" s="389">
        <v>15701.35</v>
      </c>
      <c r="L169" s="385">
        <v>1</v>
      </c>
    </row>
    <row r="170" spans="1:12" s="383" customFormat="1" ht="15" x14ac:dyDescent="0.25">
      <c r="A170" s="384" t="s">
        <v>202</v>
      </c>
      <c r="B170" s="392" t="s">
        <v>194</v>
      </c>
      <c r="C170" s="423">
        <v>78.649900000000002</v>
      </c>
      <c r="D170" s="423">
        <v>5.07</v>
      </c>
      <c r="E170" s="424" t="s">
        <v>517</v>
      </c>
      <c r="F170" s="423">
        <v>11</v>
      </c>
      <c r="G170" s="423">
        <v>11.571883619521399</v>
      </c>
      <c r="H170" s="392" t="s">
        <v>203</v>
      </c>
      <c r="I170" s="389">
        <v>2100</v>
      </c>
      <c r="J170" s="389">
        <v>2100</v>
      </c>
      <c r="K170" s="389">
        <v>1651.65</v>
      </c>
      <c r="L170" s="385">
        <v>1</v>
      </c>
    </row>
    <row r="171" spans="1:12" s="383" customFormat="1" ht="15" x14ac:dyDescent="0.25">
      <c r="A171" s="384" t="s">
        <v>202</v>
      </c>
      <c r="B171" s="392" t="s">
        <v>194</v>
      </c>
      <c r="C171" s="423">
        <v>78.658799999999999</v>
      </c>
      <c r="D171" s="423">
        <v>5.36</v>
      </c>
      <c r="E171" s="424" t="s">
        <v>518</v>
      </c>
      <c r="F171" s="423">
        <v>10.5</v>
      </c>
      <c r="G171" s="423">
        <v>11.0203450451823</v>
      </c>
      <c r="H171" s="392" t="s">
        <v>203</v>
      </c>
      <c r="I171" s="389">
        <v>35990</v>
      </c>
      <c r="J171" s="389">
        <v>35990</v>
      </c>
      <c r="K171" s="389">
        <v>28309.31</v>
      </c>
      <c r="L171" s="385">
        <v>1</v>
      </c>
    </row>
    <row r="172" spans="1:12" s="383" customFormat="1" ht="15" x14ac:dyDescent="0.25">
      <c r="A172" s="384" t="s">
        <v>202</v>
      </c>
      <c r="B172" s="392" t="s">
        <v>194</v>
      </c>
      <c r="C172" s="423">
        <v>79.3245</v>
      </c>
      <c r="D172" s="423">
        <v>5.36</v>
      </c>
      <c r="E172" s="424" t="s">
        <v>519</v>
      </c>
      <c r="F172" s="423">
        <v>10.5</v>
      </c>
      <c r="G172" s="423">
        <v>11.0203450451823</v>
      </c>
      <c r="H172" s="392" t="s">
        <v>203</v>
      </c>
      <c r="I172" s="389">
        <v>50887.5</v>
      </c>
      <c r="J172" s="389">
        <v>50887.5</v>
      </c>
      <c r="K172" s="389">
        <v>40366.26</v>
      </c>
      <c r="L172" s="385">
        <v>1</v>
      </c>
    </row>
    <row r="173" spans="1:12" s="383" customFormat="1" ht="15" x14ac:dyDescent="0.25">
      <c r="A173" s="384" t="s">
        <v>202</v>
      </c>
      <c r="B173" s="392" t="s">
        <v>194</v>
      </c>
      <c r="C173" s="423">
        <v>79.596699999999998</v>
      </c>
      <c r="D173" s="423">
        <v>5.36</v>
      </c>
      <c r="E173" s="424" t="s">
        <v>520</v>
      </c>
      <c r="F173" s="423">
        <v>10.5</v>
      </c>
      <c r="G173" s="423">
        <v>11.0203450451823</v>
      </c>
      <c r="H173" s="392" t="s">
        <v>203</v>
      </c>
      <c r="I173" s="389">
        <v>53100</v>
      </c>
      <c r="J173" s="389">
        <v>53100</v>
      </c>
      <c r="K173" s="389">
        <v>42265.86</v>
      </c>
      <c r="L173" s="385">
        <v>1</v>
      </c>
    </row>
    <row r="174" spans="1:12" s="383" customFormat="1" ht="15" x14ac:dyDescent="0.25">
      <c r="A174" s="384" t="s">
        <v>202</v>
      </c>
      <c r="B174" s="392" t="s">
        <v>194</v>
      </c>
      <c r="C174" s="423">
        <v>79.621499999999997</v>
      </c>
      <c r="D174" s="423">
        <v>5.36</v>
      </c>
      <c r="E174" s="424" t="s">
        <v>521</v>
      </c>
      <c r="F174" s="423">
        <v>10.5</v>
      </c>
      <c r="G174" s="423">
        <v>11.0203450451823</v>
      </c>
      <c r="H174" s="392" t="s">
        <v>203</v>
      </c>
      <c r="I174" s="389">
        <v>50887.5</v>
      </c>
      <c r="J174" s="389">
        <v>50887.5</v>
      </c>
      <c r="K174" s="389">
        <v>40517.370000000003</v>
      </c>
      <c r="L174" s="385">
        <v>1</v>
      </c>
    </row>
    <row r="175" spans="1:12" s="383" customFormat="1" ht="15" x14ac:dyDescent="0.25">
      <c r="A175" s="384" t="s">
        <v>202</v>
      </c>
      <c r="B175" s="392" t="s">
        <v>194</v>
      </c>
      <c r="C175" s="423">
        <v>79.838200000000001</v>
      </c>
      <c r="D175" s="423">
        <v>5.36</v>
      </c>
      <c r="E175" s="424" t="s">
        <v>522</v>
      </c>
      <c r="F175" s="423">
        <v>10.5</v>
      </c>
      <c r="G175" s="423">
        <v>11.0203450451823</v>
      </c>
      <c r="H175" s="392" t="s">
        <v>203</v>
      </c>
      <c r="I175" s="389">
        <v>50445</v>
      </c>
      <c r="J175" s="389">
        <v>50445</v>
      </c>
      <c r="K175" s="389">
        <v>40274.400000000001</v>
      </c>
      <c r="L175" s="385">
        <v>1</v>
      </c>
    </row>
    <row r="176" spans="1:12" s="383" customFormat="1" ht="15" x14ac:dyDescent="0.25">
      <c r="A176" s="384" t="s">
        <v>202</v>
      </c>
      <c r="B176" s="392" t="s">
        <v>194</v>
      </c>
      <c r="C176" s="423">
        <v>79.871499999999997</v>
      </c>
      <c r="D176" s="423">
        <v>5.36</v>
      </c>
      <c r="E176" s="424" t="s">
        <v>513</v>
      </c>
      <c r="F176" s="423">
        <v>10.5</v>
      </c>
      <c r="G176" s="423">
        <v>11.0203450451823</v>
      </c>
      <c r="H176" s="392" t="s">
        <v>203</v>
      </c>
      <c r="I176" s="389">
        <v>24000</v>
      </c>
      <c r="J176" s="389">
        <v>24000</v>
      </c>
      <c r="K176" s="389">
        <v>19169.16</v>
      </c>
      <c r="L176" s="385">
        <v>1</v>
      </c>
    </row>
    <row r="177" spans="1:12" s="383" customFormat="1" ht="15" x14ac:dyDescent="0.25">
      <c r="A177" s="384" t="s">
        <v>202</v>
      </c>
      <c r="B177" s="392" t="s">
        <v>194</v>
      </c>
      <c r="C177" s="423">
        <v>79.888199999999998</v>
      </c>
      <c r="D177" s="423">
        <v>5.36</v>
      </c>
      <c r="E177" s="424" t="s">
        <v>337</v>
      </c>
      <c r="F177" s="423">
        <v>10.5</v>
      </c>
      <c r="G177" s="423">
        <v>11.0203450451823</v>
      </c>
      <c r="H177" s="392" t="s">
        <v>203</v>
      </c>
      <c r="I177" s="389">
        <v>88987.5</v>
      </c>
      <c r="J177" s="389">
        <v>88987.5</v>
      </c>
      <c r="K177" s="389">
        <v>71090.47</v>
      </c>
      <c r="L177" s="385">
        <v>2</v>
      </c>
    </row>
    <row r="178" spans="1:12" s="383" customFormat="1" ht="15" x14ac:dyDescent="0.25">
      <c r="A178" s="384" t="s">
        <v>202</v>
      </c>
      <c r="B178" s="392" t="s">
        <v>194</v>
      </c>
      <c r="C178" s="423">
        <v>79.904799999999994</v>
      </c>
      <c r="D178" s="423">
        <v>5.36</v>
      </c>
      <c r="E178" s="424" t="s">
        <v>523</v>
      </c>
      <c r="F178" s="423">
        <v>10.5</v>
      </c>
      <c r="G178" s="423">
        <v>11.0203450451823</v>
      </c>
      <c r="H178" s="392" t="s">
        <v>203</v>
      </c>
      <c r="I178" s="389">
        <v>44840</v>
      </c>
      <c r="J178" s="389">
        <v>44840</v>
      </c>
      <c r="K178" s="389">
        <v>35829.33</v>
      </c>
      <c r="L178" s="385">
        <v>1</v>
      </c>
    </row>
    <row r="179" spans="1:12" s="383" customFormat="1" ht="15" x14ac:dyDescent="0.25">
      <c r="A179" s="384" t="s">
        <v>202</v>
      </c>
      <c r="B179" s="392" t="s">
        <v>194</v>
      </c>
      <c r="C179" s="423">
        <v>80.767099999999999</v>
      </c>
      <c r="D179" s="423">
        <v>4.71</v>
      </c>
      <c r="E179" s="424" t="s">
        <v>405</v>
      </c>
      <c r="F179" s="423">
        <v>12</v>
      </c>
      <c r="G179" s="423">
        <v>12.6825030131969</v>
      </c>
      <c r="H179" s="392" t="s">
        <v>203</v>
      </c>
      <c r="I179" s="389">
        <v>3400</v>
      </c>
      <c r="J179" s="389">
        <v>3400</v>
      </c>
      <c r="K179" s="389">
        <v>2746.08</v>
      </c>
      <c r="L179" s="385">
        <v>1</v>
      </c>
    </row>
    <row r="180" spans="1:12" s="383" customFormat="1" ht="15" x14ac:dyDescent="0.25">
      <c r="A180" s="384" t="s">
        <v>202</v>
      </c>
      <c r="B180" s="392" t="s">
        <v>194</v>
      </c>
      <c r="C180" s="423">
        <v>81.146699999999996</v>
      </c>
      <c r="D180" s="423">
        <v>5.07</v>
      </c>
      <c r="E180" s="424" t="s">
        <v>524</v>
      </c>
      <c r="F180" s="423">
        <v>10.25</v>
      </c>
      <c r="G180" s="423">
        <v>10.745514005659899</v>
      </c>
      <c r="H180" s="392" t="s">
        <v>203</v>
      </c>
      <c r="I180" s="389">
        <v>53100</v>
      </c>
      <c r="J180" s="389">
        <v>53100</v>
      </c>
      <c r="K180" s="389">
        <v>43088.91</v>
      </c>
      <c r="L180" s="385">
        <v>1</v>
      </c>
    </row>
    <row r="181" spans="1:12" s="290" customFormat="1" ht="15.6" x14ac:dyDescent="0.25">
      <c r="A181" s="384" t="s">
        <v>202</v>
      </c>
      <c r="B181" s="392" t="s">
        <v>194</v>
      </c>
      <c r="C181" s="423">
        <v>81.770399999999995</v>
      </c>
      <c r="D181" s="423">
        <v>5.07</v>
      </c>
      <c r="E181" s="424" t="s">
        <v>299</v>
      </c>
      <c r="F181" s="423">
        <v>10</v>
      </c>
      <c r="G181" s="423">
        <v>10.471306744129601</v>
      </c>
      <c r="H181" s="392" t="s">
        <v>203</v>
      </c>
      <c r="I181" s="389">
        <v>46610</v>
      </c>
      <c r="J181" s="389">
        <v>46610</v>
      </c>
      <c r="K181" s="389">
        <v>38113.17</v>
      </c>
      <c r="L181" s="385">
        <v>1</v>
      </c>
    </row>
    <row r="182" spans="1:12" s="289" customFormat="1" ht="15.6" x14ac:dyDescent="0.25">
      <c r="A182" s="384" t="s">
        <v>202</v>
      </c>
      <c r="B182" s="392" t="s">
        <v>194</v>
      </c>
      <c r="C182" s="423">
        <v>81.804699999999997</v>
      </c>
      <c r="D182" s="423">
        <v>5.07</v>
      </c>
      <c r="E182" s="424" t="s">
        <v>477</v>
      </c>
      <c r="F182" s="423">
        <v>10</v>
      </c>
      <c r="G182" s="423">
        <v>10.471306744129601</v>
      </c>
      <c r="H182" s="392" t="s">
        <v>203</v>
      </c>
      <c r="I182" s="389">
        <v>53100</v>
      </c>
      <c r="J182" s="389">
        <v>53100</v>
      </c>
      <c r="K182" s="389">
        <v>43438.31</v>
      </c>
      <c r="L182" s="385">
        <v>1</v>
      </c>
    </row>
    <row r="183" spans="1:12" s="383" customFormat="1" ht="15" x14ac:dyDescent="0.25">
      <c r="A183" s="384" t="s">
        <v>202</v>
      </c>
      <c r="B183" s="392" t="s">
        <v>194</v>
      </c>
      <c r="C183" s="423">
        <v>81.821899999999999</v>
      </c>
      <c r="D183" s="423">
        <v>5.07</v>
      </c>
      <c r="E183" s="424" t="s">
        <v>478</v>
      </c>
      <c r="F183" s="423">
        <v>10</v>
      </c>
      <c r="G183" s="423">
        <v>10.471306744129601</v>
      </c>
      <c r="H183" s="392" t="s">
        <v>203</v>
      </c>
      <c r="I183" s="389">
        <v>51477.5</v>
      </c>
      <c r="J183" s="389">
        <v>51477.5</v>
      </c>
      <c r="K183" s="389">
        <v>42119.89</v>
      </c>
      <c r="L183" s="385">
        <v>1</v>
      </c>
    </row>
    <row r="184" spans="1:12" s="383" customFormat="1" ht="15" x14ac:dyDescent="0.25">
      <c r="A184" s="384" t="s">
        <v>202</v>
      </c>
      <c r="B184" s="392" t="s">
        <v>194</v>
      </c>
      <c r="C184" s="423">
        <v>81.839200000000005</v>
      </c>
      <c r="D184" s="423">
        <v>5.07</v>
      </c>
      <c r="E184" s="424" t="s">
        <v>375</v>
      </c>
      <c r="F184" s="423">
        <v>10</v>
      </c>
      <c r="G184" s="423">
        <v>10.471306744129601</v>
      </c>
      <c r="H184" s="392" t="s">
        <v>203</v>
      </c>
      <c r="I184" s="389">
        <v>106200</v>
      </c>
      <c r="J184" s="389">
        <v>106200</v>
      </c>
      <c r="K184" s="389">
        <v>86913.2</v>
      </c>
      <c r="L184" s="385">
        <v>2</v>
      </c>
    </row>
    <row r="185" spans="1:12" s="383" customFormat="1" ht="15" x14ac:dyDescent="0.25">
      <c r="A185" s="384" t="s">
        <v>202</v>
      </c>
      <c r="B185" s="392" t="s">
        <v>194</v>
      </c>
      <c r="C185" s="423">
        <v>81.865099999999998</v>
      </c>
      <c r="D185" s="423">
        <v>5.07</v>
      </c>
      <c r="E185" s="424" t="s">
        <v>517</v>
      </c>
      <c r="F185" s="423">
        <v>10</v>
      </c>
      <c r="G185" s="423">
        <v>10.471306744129601</v>
      </c>
      <c r="H185" s="392" t="s">
        <v>203</v>
      </c>
      <c r="I185" s="389">
        <v>102217.5</v>
      </c>
      <c r="J185" s="389">
        <v>102217.5</v>
      </c>
      <c r="K185" s="389">
        <v>83680.44</v>
      </c>
      <c r="L185" s="385">
        <v>2</v>
      </c>
    </row>
    <row r="186" spans="1:12" s="383" customFormat="1" ht="15" x14ac:dyDescent="0.25">
      <c r="A186" s="384" t="s">
        <v>202</v>
      </c>
      <c r="B186" s="392" t="s">
        <v>194</v>
      </c>
      <c r="C186" s="423">
        <v>81.873699999999999</v>
      </c>
      <c r="D186" s="423">
        <v>5.07</v>
      </c>
      <c r="E186" s="424" t="s">
        <v>525</v>
      </c>
      <c r="F186" s="423">
        <v>10</v>
      </c>
      <c r="G186" s="423">
        <v>10.471306744129601</v>
      </c>
      <c r="H186" s="392" t="s">
        <v>203</v>
      </c>
      <c r="I186" s="389">
        <v>49412.5</v>
      </c>
      <c r="J186" s="389">
        <v>49412.5</v>
      </c>
      <c r="K186" s="389">
        <v>40455.86</v>
      </c>
      <c r="L186" s="385">
        <v>1</v>
      </c>
    </row>
    <row r="187" spans="1:12" s="383" customFormat="1" ht="15" x14ac:dyDescent="0.25">
      <c r="A187" s="384" t="s">
        <v>202</v>
      </c>
      <c r="B187" s="392" t="s">
        <v>194</v>
      </c>
      <c r="C187" s="423">
        <v>81.882400000000004</v>
      </c>
      <c r="D187" s="423">
        <v>5.07</v>
      </c>
      <c r="E187" s="424" t="s">
        <v>342</v>
      </c>
      <c r="F187" s="423">
        <v>10</v>
      </c>
      <c r="G187" s="423">
        <v>10.471306744129601</v>
      </c>
      <c r="H187" s="392" t="s">
        <v>203</v>
      </c>
      <c r="I187" s="389">
        <v>13100</v>
      </c>
      <c r="J187" s="389">
        <v>13100</v>
      </c>
      <c r="K187" s="389">
        <v>10726.59</v>
      </c>
      <c r="L187" s="385">
        <v>1</v>
      </c>
    </row>
    <row r="188" spans="1:12" s="383" customFormat="1" ht="15" x14ac:dyDescent="0.25">
      <c r="A188" s="384" t="s">
        <v>202</v>
      </c>
      <c r="B188" s="392" t="s">
        <v>194</v>
      </c>
      <c r="C188" s="423">
        <v>81.891000000000005</v>
      </c>
      <c r="D188" s="423">
        <v>5.07</v>
      </c>
      <c r="E188" s="424" t="s">
        <v>526</v>
      </c>
      <c r="F188" s="423">
        <v>10</v>
      </c>
      <c r="G188" s="423">
        <v>10.471306744129601</v>
      </c>
      <c r="H188" s="392" t="s">
        <v>203</v>
      </c>
      <c r="I188" s="389">
        <v>53100</v>
      </c>
      <c r="J188" s="389">
        <v>53100</v>
      </c>
      <c r="K188" s="389">
        <v>43484.15</v>
      </c>
      <c r="L188" s="385">
        <v>1</v>
      </c>
    </row>
    <row r="189" spans="1:12" s="383" customFormat="1" ht="15" x14ac:dyDescent="0.25">
      <c r="A189" s="384" t="s">
        <v>202</v>
      </c>
      <c r="B189" s="392" t="s">
        <v>194</v>
      </c>
      <c r="C189" s="423">
        <v>81.934399999999997</v>
      </c>
      <c r="D189" s="423">
        <v>5.07</v>
      </c>
      <c r="E189" s="424" t="s">
        <v>527</v>
      </c>
      <c r="F189" s="423">
        <v>10</v>
      </c>
      <c r="G189" s="423">
        <v>10.471306744129601</v>
      </c>
      <c r="H189" s="392" t="s">
        <v>203</v>
      </c>
      <c r="I189" s="389">
        <v>53100</v>
      </c>
      <c r="J189" s="389">
        <v>53100</v>
      </c>
      <c r="K189" s="389">
        <v>43507.19</v>
      </c>
      <c r="L189" s="385">
        <v>1</v>
      </c>
    </row>
    <row r="190" spans="1:12" s="383" customFormat="1" ht="15" x14ac:dyDescent="0.25">
      <c r="A190" s="384" t="s">
        <v>202</v>
      </c>
      <c r="B190" s="392" t="s">
        <v>194</v>
      </c>
      <c r="C190" s="423">
        <v>81.951700000000002</v>
      </c>
      <c r="D190" s="423">
        <v>5.07</v>
      </c>
      <c r="E190" s="424" t="s">
        <v>343</v>
      </c>
      <c r="F190" s="423">
        <v>10</v>
      </c>
      <c r="G190" s="423">
        <v>10.471306744129601</v>
      </c>
      <c r="H190" s="392" t="s">
        <v>203</v>
      </c>
      <c r="I190" s="389">
        <v>53100</v>
      </c>
      <c r="J190" s="389">
        <v>53100</v>
      </c>
      <c r="K190" s="389">
        <v>43516.37</v>
      </c>
      <c r="L190" s="385">
        <v>1</v>
      </c>
    </row>
    <row r="191" spans="1:12" s="383" customFormat="1" ht="15" x14ac:dyDescent="0.25">
      <c r="A191" s="384" t="s">
        <v>202</v>
      </c>
      <c r="B191" s="392" t="s">
        <v>194</v>
      </c>
      <c r="C191" s="423">
        <v>81.960300000000004</v>
      </c>
      <c r="D191" s="423">
        <v>5.07</v>
      </c>
      <c r="E191" s="424" t="s">
        <v>524</v>
      </c>
      <c r="F191" s="423">
        <v>10</v>
      </c>
      <c r="G191" s="423">
        <v>10.471306744129601</v>
      </c>
      <c r="H191" s="392" t="s">
        <v>203</v>
      </c>
      <c r="I191" s="389">
        <v>53100</v>
      </c>
      <c r="J191" s="389">
        <v>53100</v>
      </c>
      <c r="K191" s="389">
        <v>43520.93</v>
      </c>
      <c r="L191" s="385">
        <v>1</v>
      </c>
    </row>
    <row r="192" spans="1:12" s="383" customFormat="1" ht="15" x14ac:dyDescent="0.25">
      <c r="A192" s="384" t="s">
        <v>202</v>
      </c>
      <c r="B192" s="392" t="s">
        <v>194</v>
      </c>
      <c r="C192" s="423">
        <v>81.994799999999998</v>
      </c>
      <c r="D192" s="423">
        <v>5.07</v>
      </c>
      <c r="E192" s="424" t="s">
        <v>528</v>
      </c>
      <c r="F192" s="423">
        <v>10</v>
      </c>
      <c r="G192" s="423">
        <v>10.471306744129601</v>
      </c>
      <c r="H192" s="392" t="s">
        <v>203</v>
      </c>
      <c r="I192" s="389">
        <v>25000</v>
      </c>
      <c r="J192" s="389">
        <v>25000</v>
      </c>
      <c r="K192" s="389">
        <v>20498.689999999999</v>
      </c>
      <c r="L192" s="385">
        <v>1</v>
      </c>
    </row>
    <row r="193" spans="1:12" s="383" customFormat="1" ht="15" x14ac:dyDescent="0.25">
      <c r="A193" s="384" t="s">
        <v>202</v>
      </c>
      <c r="B193" s="392" t="s">
        <v>194</v>
      </c>
      <c r="C193" s="423">
        <v>82.020700000000005</v>
      </c>
      <c r="D193" s="423">
        <v>5.07</v>
      </c>
      <c r="E193" s="424" t="s">
        <v>377</v>
      </c>
      <c r="F193" s="423">
        <v>10</v>
      </c>
      <c r="G193" s="423">
        <v>10.471306744129601</v>
      </c>
      <c r="H193" s="392" t="s">
        <v>203</v>
      </c>
      <c r="I193" s="389">
        <v>58100</v>
      </c>
      <c r="J193" s="389">
        <v>58100</v>
      </c>
      <c r="K193" s="389">
        <v>47654</v>
      </c>
      <c r="L193" s="385">
        <v>2</v>
      </c>
    </row>
    <row r="194" spans="1:12" s="289" customFormat="1" ht="15.6" x14ac:dyDescent="0.25">
      <c r="A194" s="384" t="s">
        <v>202</v>
      </c>
      <c r="B194" s="392" t="s">
        <v>194</v>
      </c>
      <c r="C194" s="423">
        <v>82.281700000000001</v>
      </c>
      <c r="D194" s="423">
        <v>5.07</v>
      </c>
      <c r="E194" s="424" t="s">
        <v>391</v>
      </c>
      <c r="F194" s="423">
        <v>10</v>
      </c>
      <c r="G194" s="423">
        <v>10.471306744129601</v>
      </c>
      <c r="H194" s="392" t="s">
        <v>203</v>
      </c>
      <c r="I194" s="389">
        <v>53100</v>
      </c>
      <c r="J194" s="389">
        <v>53100</v>
      </c>
      <c r="K194" s="389">
        <v>43691.56</v>
      </c>
      <c r="L194" s="385">
        <v>1</v>
      </c>
    </row>
    <row r="195" spans="1:12" s="289" customFormat="1" ht="15.6" x14ac:dyDescent="0.25">
      <c r="A195" s="384" t="s">
        <v>202</v>
      </c>
      <c r="B195" s="392" t="s">
        <v>194</v>
      </c>
      <c r="C195" s="423">
        <v>82.369100000000003</v>
      </c>
      <c r="D195" s="423">
        <v>5.07</v>
      </c>
      <c r="E195" s="424" t="s">
        <v>529</v>
      </c>
      <c r="F195" s="423">
        <v>10</v>
      </c>
      <c r="G195" s="423">
        <v>10.471306744129601</v>
      </c>
      <c r="H195" s="392" t="s">
        <v>203</v>
      </c>
      <c r="I195" s="389">
        <v>40000</v>
      </c>
      <c r="J195" s="389">
        <v>40000</v>
      </c>
      <c r="K195" s="389">
        <v>32947.64</v>
      </c>
      <c r="L195" s="385">
        <v>1</v>
      </c>
    </row>
    <row r="196" spans="1:12" s="383" customFormat="1" ht="15" x14ac:dyDescent="0.25">
      <c r="A196" s="384" t="s">
        <v>202</v>
      </c>
      <c r="B196" s="392" t="s">
        <v>194</v>
      </c>
      <c r="C196" s="423">
        <v>82.404300000000006</v>
      </c>
      <c r="D196" s="423">
        <v>5.07</v>
      </c>
      <c r="E196" s="424" t="s">
        <v>530</v>
      </c>
      <c r="F196" s="423">
        <v>10</v>
      </c>
      <c r="G196" s="423">
        <v>10.471306744129601</v>
      </c>
      <c r="H196" s="392" t="s">
        <v>203</v>
      </c>
      <c r="I196" s="389">
        <v>52657.5</v>
      </c>
      <c r="J196" s="389">
        <v>52657.5</v>
      </c>
      <c r="K196" s="389">
        <v>43392.02</v>
      </c>
      <c r="L196" s="385">
        <v>1</v>
      </c>
    </row>
    <row r="197" spans="1:12" s="383" customFormat="1" ht="15" x14ac:dyDescent="0.25">
      <c r="A197" s="384" t="s">
        <v>202</v>
      </c>
      <c r="B197" s="392" t="s">
        <v>194</v>
      </c>
      <c r="C197" s="423">
        <v>83.483500000000006</v>
      </c>
      <c r="D197" s="423">
        <v>5.07</v>
      </c>
      <c r="E197" s="424" t="s">
        <v>531</v>
      </c>
      <c r="F197" s="423">
        <v>10</v>
      </c>
      <c r="G197" s="423">
        <v>10.471306744129601</v>
      </c>
      <c r="H197" s="392" t="s">
        <v>203</v>
      </c>
      <c r="I197" s="389">
        <v>143267.5</v>
      </c>
      <c r="J197" s="389">
        <v>143267.5</v>
      </c>
      <c r="K197" s="389">
        <v>119604.67</v>
      </c>
      <c r="L197" s="385">
        <v>3</v>
      </c>
    </row>
    <row r="198" spans="1:12" s="383" customFormat="1" ht="15" x14ac:dyDescent="0.25">
      <c r="A198" s="384" t="s">
        <v>202</v>
      </c>
      <c r="B198" s="392" t="s">
        <v>194</v>
      </c>
      <c r="C198" s="423">
        <v>83.492599999999996</v>
      </c>
      <c r="D198" s="423">
        <v>5.07</v>
      </c>
      <c r="E198" s="424" t="s">
        <v>532</v>
      </c>
      <c r="F198" s="423">
        <v>10</v>
      </c>
      <c r="G198" s="423">
        <v>10.471306744129601</v>
      </c>
      <c r="H198" s="392" t="s">
        <v>203</v>
      </c>
      <c r="I198" s="389">
        <v>53100</v>
      </c>
      <c r="J198" s="389">
        <v>53100</v>
      </c>
      <c r="K198" s="389">
        <v>44334.559999999998</v>
      </c>
      <c r="L198" s="385">
        <v>1</v>
      </c>
    </row>
    <row r="199" spans="1:12" s="383" customFormat="1" ht="15" x14ac:dyDescent="0.25">
      <c r="A199" s="384" t="s">
        <v>202</v>
      </c>
      <c r="B199" s="392" t="s">
        <v>194</v>
      </c>
      <c r="C199" s="423">
        <v>83.538200000000003</v>
      </c>
      <c r="D199" s="423">
        <v>5.07</v>
      </c>
      <c r="E199" s="424" t="s">
        <v>533</v>
      </c>
      <c r="F199" s="423">
        <v>10</v>
      </c>
      <c r="G199" s="423">
        <v>10.471306744129601</v>
      </c>
      <c r="H199" s="392" t="s">
        <v>203</v>
      </c>
      <c r="I199" s="389">
        <v>46167.5</v>
      </c>
      <c r="J199" s="389">
        <v>46167.5</v>
      </c>
      <c r="K199" s="389">
        <v>38567.5</v>
      </c>
      <c r="L199" s="385">
        <v>1</v>
      </c>
    </row>
    <row r="200" spans="1:12" s="383" customFormat="1" ht="15" x14ac:dyDescent="0.25">
      <c r="A200" s="384" t="s">
        <v>202</v>
      </c>
      <c r="B200" s="392" t="s">
        <v>194</v>
      </c>
      <c r="C200" s="423">
        <v>83.665199999999999</v>
      </c>
      <c r="D200" s="423">
        <v>5.07</v>
      </c>
      <c r="E200" s="424" t="s">
        <v>534</v>
      </c>
      <c r="F200" s="423">
        <v>10</v>
      </c>
      <c r="G200" s="423">
        <v>10.471306744129601</v>
      </c>
      <c r="H200" s="392" t="s">
        <v>203</v>
      </c>
      <c r="I200" s="389">
        <v>53100</v>
      </c>
      <c r="J200" s="389">
        <v>53100</v>
      </c>
      <c r="K200" s="389">
        <v>44426.22</v>
      </c>
      <c r="L200" s="385">
        <v>1</v>
      </c>
    </row>
    <row r="201" spans="1:12" s="383" customFormat="1" ht="15" x14ac:dyDescent="0.25">
      <c r="A201" s="384" t="s">
        <v>202</v>
      </c>
      <c r="B201" s="392" t="s">
        <v>194</v>
      </c>
      <c r="C201" s="423">
        <v>84.114500000000007</v>
      </c>
      <c r="D201" s="423">
        <v>4.71</v>
      </c>
      <c r="E201" s="424" t="s">
        <v>535</v>
      </c>
      <c r="F201" s="423">
        <v>10</v>
      </c>
      <c r="G201" s="423">
        <v>10.471306744129601</v>
      </c>
      <c r="H201" s="392" t="s">
        <v>203</v>
      </c>
      <c r="I201" s="389">
        <v>6200</v>
      </c>
      <c r="J201" s="389">
        <v>6200</v>
      </c>
      <c r="K201" s="389">
        <v>5215.1000000000004</v>
      </c>
      <c r="L201" s="385">
        <v>1</v>
      </c>
    </row>
    <row r="202" spans="1:12" s="383" customFormat="1" ht="15" x14ac:dyDescent="0.25">
      <c r="A202" s="384" t="s">
        <v>202</v>
      </c>
      <c r="B202" s="392" t="s">
        <v>194</v>
      </c>
      <c r="C202" s="423">
        <v>84.366600000000005</v>
      </c>
      <c r="D202" s="423">
        <v>5.07</v>
      </c>
      <c r="E202" s="424" t="s">
        <v>536</v>
      </c>
      <c r="F202" s="423">
        <v>9.75</v>
      </c>
      <c r="G202" s="423">
        <v>10.1977219732574</v>
      </c>
      <c r="H202" s="392" t="s">
        <v>203</v>
      </c>
      <c r="I202" s="389">
        <v>51330</v>
      </c>
      <c r="J202" s="389">
        <v>51330</v>
      </c>
      <c r="K202" s="389">
        <v>43305.38</v>
      </c>
      <c r="L202" s="385">
        <v>2</v>
      </c>
    </row>
    <row r="203" spans="1:12" s="383" customFormat="1" ht="15" x14ac:dyDescent="0.25">
      <c r="A203" s="384" t="s">
        <v>202</v>
      </c>
      <c r="B203" s="392" t="s">
        <v>194</v>
      </c>
      <c r="C203" s="423">
        <v>84.730800000000002</v>
      </c>
      <c r="D203" s="423">
        <v>4.71</v>
      </c>
      <c r="E203" s="424" t="s">
        <v>537</v>
      </c>
      <c r="F203" s="423">
        <v>9.75</v>
      </c>
      <c r="G203" s="423">
        <v>10.1977219732574</v>
      </c>
      <c r="H203" s="392" t="s">
        <v>203</v>
      </c>
      <c r="I203" s="389">
        <v>43955</v>
      </c>
      <c r="J203" s="389">
        <v>43955</v>
      </c>
      <c r="K203" s="389">
        <v>37243.42</v>
      </c>
      <c r="L203" s="385">
        <v>1</v>
      </c>
    </row>
    <row r="204" spans="1:12" s="383" customFormat="1" ht="15" x14ac:dyDescent="0.25">
      <c r="A204" s="384" t="s">
        <v>202</v>
      </c>
      <c r="B204" s="392" t="s">
        <v>194</v>
      </c>
      <c r="C204" s="423">
        <v>84.926199999999994</v>
      </c>
      <c r="D204" s="423">
        <v>4.3</v>
      </c>
      <c r="E204" s="424" t="s">
        <v>315</v>
      </c>
      <c r="F204" s="423">
        <v>11</v>
      </c>
      <c r="G204" s="423">
        <v>11.571883619521399</v>
      </c>
      <c r="H204" s="392" t="s">
        <v>203</v>
      </c>
      <c r="I204" s="389">
        <v>6230</v>
      </c>
      <c r="J204" s="389">
        <v>6230</v>
      </c>
      <c r="K204" s="389">
        <v>5290.9</v>
      </c>
      <c r="L204" s="385">
        <v>1</v>
      </c>
    </row>
    <row r="205" spans="1:12" s="383" customFormat="1" ht="15" x14ac:dyDescent="0.25">
      <c r="A205" s="384" t="s">
        <v>202</v>
      </c>
      <c r="B205" s="392" t="s">
        <v>194</v>
      </c>
      <c r="C205" s="423">
        <v>85.235299999999995</v>
      </c>
      <c r="D205" s="423">
        <v>4.71</v>
      </c>
      <c r="E205" s="424" t="s">
        <v>538</v>
      </c>
      <c r="F205" s="423">
        <v>9.75</v>
      </c>
      <c r="G205" s="423">
        <v>10.1977219732574</v>
      </c>
      <c r="H205" s="392" t="s">
        <v>203</v>
      </c>
      <c r="I205" s="389">
        <v>46167.5</v>
      </c>
      <c r="J205" s="389">
        <v>46167.5</v>
      </c>
      <c r="K205" s="389">
        <v>39351</v>
      </c>
      <c r="L205" s="385">
        <v>1</v>
      </c>
    </row>
    <row r="206" spans="1:12" s="289" customFormat="1" ht="15.6" x14ac:dyDescent="0.25">
      <c r="A206" s="384" t="s">
        <v>202</v>
      </c>
      <c r="B206" s="392" t="s">
        <v>194</v>
      </c>
      <c r="C206" s="423">
        <v>85.245199999999997</v>
      </c>
      <c r="D206" s="423">
        <v>4.71</v>
      </c>
      <c r="E206" s="424" t="s">
        <v>362</v>
      </c>
      <c r="F206" s="423">
        <v>9.75</v>
      </c>
      <c r="G206" s="423">
        <v>10.1977219732574</v>
      </c>
      <c r="H206" s="392" t="s">
        <v>203</v>
      </c>
      <c r="I206" s="389">
        <v>46167.5</v>
      </c>
      <c r="J206" s="389">
        <v>46167.5</v>
      </c>
      <c r="K206" s="389">
        <v>39355.599999999999</v>
      </c>
      <c r="L206" s="385">
        <v>1</v>
      </c>
    </row>
    <row r="207" spans="1:12" s="289" customFormat="1" ht="15.6" x14ac:dyDescent="0.25">
      <c r="A207" s="384" t="s">
        <v>202</v>
      </c>
      <c r="B207" s="392" t="s">
        <v>194</v>
      </c>
      <c r="C207" s="423">
        <v>85.8</v>
      </c>
      <c r="D207" s="423">
        <v>4.71</v>
      </c>
      <c r="E207" s="424" t="s">
        <v>404</v>
      </c>
      <c r="F207" s="423">
        <v>10</v>
      </c>
      <c r="G207" s="423">
        <v>10.471306744129601</v>
      </c>
      <c r="H207" s="392" t="s">
        <v>203</v>
      </c>
      <c r="I207" s="389">
        <v>5000</v>
      </c>
      <c r="J207" s="389">
        <v>5000</v>
      </c>
      <c r="K207" s="389">
        <v>4290</v>
      </c>
      <c r="L207" s="385">
        <v>1</v>
      </c>
    </row>
    <row r="208" spans="1:12" s="383" customFormat="1" ht="15" x14ac:dyDescent="0.25">
      <c r="A208" s="384" t="s">
        <v>202</v>
      </c>
      <c r="B208" s="392" t="s">
        <v>194</v>
      </c>
      <c r="C208" s="423">
        <v>86.203999999999994</v>
      </c>
      <c r="D208" s="423">
        <v>4.71</v>
      </c>
      <c r="E208" s="424" t="s">
        <v>539</v>
      </c>
      <c r="F208" s="423">
        <v>9.75</v>
      </c>
      <c r="G208" s="423">
        <v>10.1977219732574</v>
      </c>
      <c r="H208" s="392" t="s">
        <v>203</v>
      </c>
      <c r="I208" s="389">
        <v>83100</v>
      </c>
      <c r="J208" s="389">
        <v>83100</v>
      </c>
      <c r="K208" s="389">
        <v>71635.55</v>
      </c>
      <c r="L208" s="385">
        <v>2</v>
      </c>
    </row>
    <row r="209" spans="1:12" s="383" customFormat="1" ht="15" x14ac:dyDescent="0.25">
      <c r="A209" s="384" t="s">
        <v>202</v>
      </c>
      <c r="B209" s="392" t="s">
        <v>194</v>
      </c>
      <c r="C209" s="423">
        <v>86.214299999999994</v>
      </c>
      <c r="D209" s="423">
        <v>4.71</v>
      </c>
      <c r="E209" s="424" t="s">
        <v>363</v>
      </c>
      <c r="F209" s="423">
        <v>9.75</v>
      </c>
      <c r="G209" s="423">
        <v>10.1977219732574</v>
      </c>
      <c r="H209" s="392" t="s">
        <v>203</v>
      </c>
      <c r="I209" s="389">
        <v>48822.5</v>
      </c>
      <c r="J209" s="389">
        <v>48822.5</v>
      </c>
      <c r="K209" s="389">
        <v>42091.96</v>
      </c>
      <c r="L209" s="385">
        <v>1</v>
      </c>
    </row>
    <row r="210" spans="1:12" s="383" customFormat="1" ht="15" x14ac:dyDescent="0.25">
      <c r="A210" s="384" t="s">
        <v>202</v>
      </c>
      <c r="B210" s="392" t="s">
        <v>194</v>
      </c>
      <c r="C210" s="423">
        <v>86.275800000000004</v>
      </c>
      <c r="D210" s="423">
        <v>4.71</v>
      </c>
      <c r="E210" s="424" t="s">
        <v>540</v>
      </c>
      <c r="F210" s="423">
        <v>9.75</v>
      </c>
      <c r="G210" s="423">
        <v>10.1977219732574</v>
      </c>
      <c r="H210" s="392" t="s">
        <v>203</v>
      </c>
      <c r="I210" s="389">
        <v>53100</v>
      </c>
      <c r="J210" s="389">
        <v>53100</v>
      </c>
      <c r="K210" s="389">
        <v>45812.45</v>
      </c>
      <c r="L210" s="385">
        <v>1</v>
      </c>
    </row>
    <row r="211" spans="1:12" s="383" customFormat="1" ht="15" x14ac:dyDescent="0.25">
      <c r="A211" s="384" t="s">
        <v>202</v>
      </c>
      <c r="B211" s="392" t="s">
        <v>194</v>
      </c>
      <c r="C211" s="423">
        <v>86.316999999999993</v>
      </c>
      <c r="D211" s="423">
        <v>4.71</v>
      </c>
      <c r="E211" s="424" t="s">
        <v>541</v>
      </c>
      <c r="F211" s="423">
        <v>9.75</v>
      </c>
      <c r="G211" s="423">
        <v>10.1977219732574</v>
      </c>
      <c r="H211" s="392" t="s">
        <v>203</v>
      </c>
      <c r="I211" s="389">
        <v>31270</v>
      </c>
      <c r="J211" s="389">
        <v>31270</v>
      </c>
      <c r="K211" s="389">
        <v>26991.31</v>
      </c>
      <c r="L211" s="385">
        <v>1</v>
      </c>
    </row>
    <row r="212" spans="1:12" s="383" customFormat="1" ht="15" x14ac:dyDescent="0.25">
      <c r="A212" s="384" t="s">
        <v>202</v>
      </c>
      <c r="B212" s="392" t="s">
        <v>194</v>
      </c>
      <c r="C212" s="423">
        <v>86.439899999999994</v>
      </c>
      <c r="D212" s="423">
        <v>4.71</v>
      </c>
      <c r="E212" s="424" t="s">
        <v>542</v>
      </c>
      <c r="F212" s="423">
        <v>9.75</v>
      </c>
      <c r="G212" s="423">
        <v>10.1977219732574</v>
      </c>
      <c r="H212" s="392" t="s">
        <v>203</v>
      </c>
      <c r="I212" s="389">
        <v>53100</v>
      </c>
      <c r="J212" s="389">
        <v>53100</v>
      </c>
      <c r="K212" s="389">
        <v>45899.57</v>
      </c>
      <c r="L212" s="385">
        <v>1</v>
      </c>
    </row>
    <row r="213" spans="1:12" s="383" customFormat="1" ht="15" x14ac:dyDescent="0.25">
      <c r="A213" s="384" t="s">
        <v>202</v>
      </c>
      <c r="B213" s="392" t="s">
        <v>194</v>
      </c>
      <c r="C213" s="423">
        <v>86.625799999999998</v>
      </c>
      <c r="D213" s="423">
        <v>4.71</v>
      </c>
      <c r="E213" s="424" t="s">
        <v>543</v>
      </c>
      <c r="F213" s="423">
        <v>9.75</v>
      </c>
      <c r="G213" s="423">
        <v>10.1977219732574</v>
      </c>
      <c r="H213" s="392" t="s">
        <v>203</v>
      </c>
      <c r="I213" s="389">
        <v>53100</v>
      </c>
      <c r="J213" s="389">
        <v>53100</v>
      </c>
      <c r="K213" s="389">
        <v>45998.29</v>
      </c>
      <c r="L213" s="385">
        <v>1</v>
      </c>
    </row>
    <row r="214" spans="1:12" s="383" customFormat="1" ht="15" x14ac:dyDescent="0.25">
      <c r="A214" s="384" t="s">
        <v>202</v>
      </c>
      <c r="B214" s="392" t="s">
        <v>194</v>
      </c>
      <c r="C214" s="423">
        <v>87.108400000000003</v>
      </c>
      <c r="D214" s="423">
        <v>4.3</v>
      </c>
      <c r="E214" s="424" t="s">
        <v>544</v>
      </c>
      <c r="F214" s="423">
        <v>10</v>
      </c>
      <c r="G214" s="423">
        <v>10.471306744129601</v>
      </c>
      <c r="H214" s="392" t="s">
        <v>203</v>
      </c>
      <c r="I214" s="389">
        <v>6000</v>
      </c>
      <c r="J214" s="389">
        <v>6000</v>
      </c>
      <c r="K214" s="389">
        <v>5226.5</v>
      </c>
      <c r="L214" s="385">
        <v>1</v>
      </c>
    </row>
    <row r="215" spans="1:12" s="383" customFormat="1" ht="15" x14ac:dyDescent="0.25">
      <c r="A215" s="384" t="s">
        <v>202</v>
      </c>
      <c r="B215" s="392" t="s">
        <v>194</v>
      </c>
      <c r="C215" s="423">
        <v>87.961200000000005</v>
      </c>
      <c r="D215" s="423">
        <v>4.3</v>
      </c>
      <c r="E215" s="424" t="s">
        <v>545</v>
      </c>
      <c r="F215" s="423">
        <v>9.5</v>
      </c>
      <c r="G215" s="423">
        <v>9.9247584081007005</v>
      </c>
      <c r="H215" s="392" t="s">
        <v>203</v>
      </c>
      <c r="I215" s="389">
        <v>52952.5</v>
      </c>
      <c r="J215" s="389">
        <v>52952.5</v>
      </c>
      <c r="K215" s="389">
        <v>46577.64</v>
      </c>
      <c r="L215" s="385">
        <v>1</v>
      </c>
    </row>
    <row r="216" spans="1:12" s="383" customFormat="1" ht="15" x14ac:dyDescent="0.25">
      <c r="A216" s="384" t="s">
        <v>202</v>
      </c>
      <c r="B216" s="392" t="s">
        <v>194</v>
      </c>
      <c r="C216" s="423">
        <v>88.154799999999994</v>
      </c>
      <c r="D216" s="423">
        <v>4.71</v>
      </c>
      <c r="E216" s="424" t="s">
        <v>546</v>
      </c>
      <c r="F216" s="423">
        <v>9</v>
      </c>
      <c r="G216" s="423">
        <v>9.3806897670982998</v>
      </c>
      <c r="H216" s="392" t="s">
        <v>203</v>
      </c>
      <c r="I216" s="389">
        <v>516555</v>
      </c>
      <c r="J216" s="389">
        <v>516555</v>
      </c>
      <c r="K216" s="389">
        <v>455367.86</v>
      </c>
      <c r="L216" s="385">
        <v>1</v>
      </c>
    </row>
    <row r="217" spans="1:12" s="383" customFormat="1" ht="15" x14ac:dyDescent="0.25">
      <c r="A217" s="384" t="s">
        <v>202</v>
      </c>
      <c r="B217" s="392" t="s">
        <v>194</v>
      </c>
      <c r="C217" s="423">
        <v>88.220200000000006</v>
      </c>
      <c r="D217" s="423">
        <v>4.3</v>
      </c>
      <c r="E217" s="424" t="s">
        <v>547</v>
      </c>
      <c r="F217" s="423">
        <v>9.5</v>
      </c>
      <c r="G217" s="423">
        <v>9.9247584081007005</v>
      </c>
      <c r="H217" s="392" t="s">
        <v>203</v>
      </c>
      <c r="I217" s="389">
        <v>32755</v>
      </c>
      <c r="J217" s="389">
        <v>32755</v>
      </c>
      <c r="K217" s="389">
        <v>28896.53</v>
      </c>
      <c r="L217" s="385">
        <v>1</v>
      </c>
    </row>
    <row r="218" spans="1:12" s="289" customFormat="1" ht="15.6" x14ac:dyDescent="0.25">
      <c r="A218" s="384" t="s">
        <v>202</v>
      </c>
      <c r="B218" s="392" t="s">
        <v>194</v>
      </c>
      <c r="C218" s="423">
        <v>88.450500000000005</v>
      </c>
      <c r="D218" s="423">
        <v>4.71</v>
      </c>
      <c r="E218" s="424" t="s">
        <v>548</v>
      </c>
      <c r="F218" s="423">
        <v>9</v>
      </c>
      <c r="G218" s="423">
        <v>9.3806897670982998</v>
      </c>
      <c r="H218" s="392" t="s">
        <v>203</v>
      </c>
      <c r="I218" s="389">
        <v>48675</v>
      </c>
      <c r="J218" s="389">
        <v>48675</v>
      </c>
      <c r="K218" s="389">
        <v>43053.279999999999</v>
      </c>
      <c r="L218" s="385">
        <v>1</v>
      </c>
    </row>
    <row r="219" spans="1:12" s="289" customFormat="1" ht="15.6" x14ac:dyDescent="0.25">
      <c r="A219" s="384" t="s">
        <v>202</v>
      </c>
      <c r="B219" s="392" t="s">
        <v>194</v>
      </c>
      <c r="C219" s="423">
        <v>89.900899999999993</v>
      </c>
      <c r="D219" s="423">
        <v>4.3</v>
      </c>
      <c r="E219" s="424" t="s">
        <v>549</v>
      </c>
      <c r="F219" s="423">
        <v>9.5</v>
      </c>
      <c r="G219" s="423">
        <v>9.9247584081007005</v>
      </c>
      <c r="H219" s="392" t="s">
        <v>203</v>
      </c>
      <c r="I219" s="389">
        <v>51182.5</v>
      </c>
      <c r="J219" s="389">
        <v>51182.5</v>
      </c>
      <c r="K219" s="389">
        <v>46013.53</v>
      </c>
      <c r="L219" s="385">
        <v>1</v>
      </c>
    </row>
    <row r="220" spans="1:12" s="383" customFormat="1" ht="15" x14ac:dyDescent="0.25">
      <c r="A220" s="384" t="s">
        <v>202</v>
      </c>
      <c r="B220" s="392" t="s">
        <v>194</v>
      </c>
      <c r="C220" s="423">
        <v>89.912599999999998</v>
      </c>
      <c r="D220" s="423">
        <v>4.3</v>
      </c>
      <c r="E220" s="424" t="s">
        <v>550</v>
      </c>
      <c r="F220" s="423">
        <v>9.5</v>
      </c>
      <c r="G220" s="423">
        <v>9.9247584081007005</v>
      </c>
      <c r="H220" s="392" t="s">
        <v>203</v>
      </c>
      <c r="I220" s="389">
        <v>53100</v>
      </c>
      <c r="J220" s="389">
        <v>53100</v>
      </c>
      <c r="K220" s="389">
        <v>47743.59</v>
      </c>
      <c r="L220" s="385">
        <v>1</v>
      </c>
    </row>
    <row r="221" spans="1:12" s="383" customFormat="1" ht="15" x14ac:dyDescent="0.25">
      <c r="A221" s="384" t="s">
        <v>202</v>
      </c>
      <c r="B221" s="392" t="s">
        <v>194</v>
      </c>
      <c r="C221" s="423">
        <v>89.994699999999995</v>
      </c>
      <c r="D221" s="423">
        <v>4.3</v>
      </c>
      <c r="E221" s="424" t="s">
        <v>551</v>
      </c>
      <c r="F221" s="423">
        <v>9.5</v>
      </c>
      <c r="G221" s="423">
        <v>9.9247584081007005</v>
      </c>
      <c r="H221" s="392" t="s">
        <v>203</v>
      </c>
      <c r="I221" s="389">
        <v>22900</v>
      </c>
      <c r="J221" s="389">
        <v>22900</v>
      </c>
      <c r="K221" s="389">
        <v>20608.78</v>
      </c>
      <c r="L221" s="385">
        <v>1</v>
      </c>
    </row>
    <row r="222" spans="1:12" s="383" customFormat="1" ht="15" x14ac:dyDescent="0.25">
      <c r="A222" s="384" t="s">
        <v>202</v>
      </c>
      <c r="B222" s="392" t="s">
        <v>194</v>
      </c>
      <c r="C222" s="423">
        <v>93.281999999999996</v>
      </c>
      <c r="D222" s="423">
        <v>3.82</v>
      </c>
      <c r="E222" s="424" t="s">
        <v>552</v>
      </c>
      <c r="F222" s="423">
        <v>8.5</v>
      </c>
      <c r="G222" s="423">
        <v>8.8390905892635008</v>
      </c>
      <c r="H222" s="392" t="s">
        <v>203</v>
      </c>
      <c r="I222" s="389">
        <v>47495</v>
      </c>
      <c r="J222" s="389">
        <v>47495</v>
      </c>
      <c r="K222" s="389">
        <v>44304.28</v>
      </c>
      <c r="L222" s="385">
        <v>1</v>
      </c>
    </row>
    <row r="223" spans="1:12" s="383" customFormat="1" ht="15" x14ac:dyDescent="0.25">
      <c r="A223" s="384" t="s">
        <v>202</v>
      </c>
      <c r="B223" s="392" t="s">
        <v>194</v>
      </c>
      <c r="C223" s="423">
        <v>99</v>
      </c>
      <c r="D223" s="423">
        <v>4.71</v>
      </c>
      <c r="E223" s="424" t="s">
        <v>553</v>
      </c>
      <c r="F223" s="423">
        <v>5.0634486304330002</v>
      </c>
      <c r="G223" s="423">
        <v>5.1826270671317003</v>
      </c>
      <c r="H223" s="392" t="s">
        <v>203</v>
      </c>
      <c r="I223" s="389">
        <v>53100</v>
      </c>
      <c r="J223" s="389">
        <v>53100</v>
      </c>
      <c r="K223" s="389">
        <v>52569</v>
      </c>
      <c r="L223" s="385">
        <v>1</v>
      </c>
    </row>
    <row r="224" spans="1:12" s="383" customFormat="1" ht="15" x14ac:dyDescent="0.25">
      <c r="A224" s="384" t="s">
        <v>202</v>
      </c>
      <c r="B224" s="392" t="s">
        <v>194</v>
      </c>
      <c r="C224" s="423">
        <v>99</v>
      </c>
      <c r="D224" s="423">
        <v>4.71</v>
      </c>
      <c r="E224" s="424" t="s">
        <v>554</v>
      </c>
      <c r="F224" s="423">
        <v>5.0158112382226001</v>
      </c>
      <c r="G224" s="423">
        <v>5.1327421904964998</v>
      </c>
      <c r="H224" s="392" t="s">
        <v>203</v>
      </c>
      <c r="I224" s="389">
        <v>43955</v>
      </c>
      <c r="J224" s="389">
        <v>43955</v>
      </c>
      <c r="K224" s="389">
        <v>43515.45</v>
      </c>
      <c r="L224" s="385">
        <v>1</v>
      </c>
    </row>
    <row r="225" spans="1:12" s="383" customFormat="1" ht="15" x14ac:dyDescent="0.25">
      <c r="A225" s="384" t="s">
        <v>202</v>
      </c>
      <c r="B225" s="392" t="s">
        <v>194</v>
      </c>
      <c r="C225" s="423">
        <v>99</v>
      </c>
      <c r="D225" s="423">
        <v>5.07</v>
      </c>
      <c r="E225" s="424" t="s">
        <v>536</v>
      </c>
      <c r="F225" s="423">
        <v>5.3445228817336998</v>
      </c>
      <c r="G225" s="423">
        <v>5.4774040817595999</v>
      </c>
      <c r="H225" s="392" t="s">
        <v>203</v>
      </c>
      <c r="I225" s="389">
        <v>143267.5</v>
      </c>
      <c r="J225" s="389">
        <v>143267.5</v>
      </c>
      <c r="K225" s="389">
        <v>141834.82999999999</v>
      </c>
      <c r="L225" s="385">
        <v>3</v>
      </c>
    </row>
    <row r="226" spans="1:12" s="383" customFormat="1" ht="15" x14ac:dyDescent="0.25">
      <c r="A226" s="384" t="s">
        <v>202</v>
      </c>
      <c r="B226" s="392" t="s">
        <v>194</v>
      </c>
      <c r="C226" s="423">
        <v>99</v>
      </c>
      <c r="D226" s="423">
        <v>5.07</v>
      </c>
      <c r="E226" s="424" t="s">
        <v>526</v>
      </c>
      <c r="F226" s="423">
        <v>5.3155713792652</v>
      </c>
      <c r="G226" s="423">
        <v>5.4470062074627004</v>
      </c>
      <c r="H226" s="392" t="s">
        <v>203</v>
      </c>
      <c r="I226" s="389">
        <v>46610</v>
      </c>
      <c r="J226" s="389">
        <v>46610</v>
      </c>
      <c r="K226" s="389">
        <v>46143.9</v>
      </c>
      <c r="L226" s="385">
        <v>1</v>
      </c>
    </row>
    <row r="227" spans="1:12" s="383" customFormat="1" ht="15" x14ac:dyDescent="0.25">
      <c r="A227" s="384" t="s">
        <v>202</v>
      </c>
      <c r="B227" s="392" t="s">
        <v>194</v>
      </c>
      <c r="C227" s="423">
        <v>99.425700000000006</v>
      </c>
      <c r="D227" s="423">
        <v>5.07</v>
      </c>
      <c r="E227" s="424" t="s">
        <v>341</v>
      </c>
      <c r="F227" s="423">
        <v>5.2280355811236996</v>
      </c>
      <c r="G227" s="423">
        <v>5.3551460970439999</v>
      </c>
      <c r="H227" s="392" t="s">
        <v>203</v>
      </c>
      <c r="I227" s="389">
        <v>38100</v>
      </c>
      <c r="J227" s="389">
        <v>38100</v>
      </c>
      <c r="K227" s="389">
        <v>37881.19</v>
      </c>
      <c r="L227" s="385">
        <v>1</v>
      </c>
    </row>
    <row r="228" spans="1:12" s="383" customFormat="1" ht="15" x14ac:dyDescent="0.25">
      <c r="A228" s="384" t="s">
        <v>202</v>
      </c>
      <c r="B228" s="392" t="s">
        <v>194</v>
      </c>
      <c r="C228" s="423">
        <v>99.427499999999995</v>
      </c>
      <c r="D228" s="423">
        <v>4.71</v>
      </c>
      <c r="E228" s="424" t="s">
        <v>555</v>
      </c>
      <c r="F228" s="423">
        <v>4.8856240300540996</v>
      </c>
      <c r="G228" s="423">
        <v>4.9965234809024004</v>
      </c>
      <c r="H228" s="392" t="s">
        <v>203</v>
      </c>
      <c r="I228" s="389">
        <v>43955</v>
      </c>
      <c r="J228" s="389">
        <v>43955</v>
      </c>
      <c r="K228" s="389">
        <v>43703.360000000001</v>
      </c>
      <c r="L228" s="385">
        <v>1</v>
      </c>
    </row>
    <row r="229" spans="1:12" s="383" customFormat="1" ht="15" x14ac:dyDescent="0.25">
      <c r="A229" s="384" t="s">
        <v>202</v>
      </c>
      <c r="B229" s="392" t="s">
        <v>194</v>
      </c>
      <c r="C229" s="423">
        <v>99.429400000000001</v>
      </c>
      <c r="D229" s="423">
        <v>5.07</v>
      </c>
      <c r="E229" s="424" t="s">
        <v>524</v>
      </c>
      <c r="F229" s="423">
        <v>5.2104005594388996</v>
      </c>
      <c r="G229" s="423">
        <v>5.3366487765255997</v>
      </c>
      <c r="H229" s="392" t="s">
        <v>203</v>
      </c>
      <c r="I229" s="389">
        <v>46610</v>
      </c>
      <c r="J229" s="389">
        <v>46610</v>
      </c>
      <c r="K229" s="389">
        <v>46344.04</v>
      </c>
      <c r="L229" s="385">
        <v>1</v>
      </c>
    </row>
    <row r="230" spans="1:12" s="383" customFormat="1" ht="15" x14ac:dyDescent="0.25">
      <c r="A230" s="384" t="s">
        <v>202</v>
      </c>
      <c r="B230" s="392" t="s">
        <v>194</v>
      </c>
      <c r="C230" s="423">
        <v>99.43</v>
      </c>
      <c r="D230" s="423">
        <v>5.07</v>
      </c>
      <c r="E230" s="424" t="s">
        <v>341</v>
      </c>
      <c r="F230" s="423">
        <v>5.2268481501414001</v>
      </c>
      <c r="G230" s="423">
        <v>5.3539005108176996</v>
      </c>
      <c r="H230" s="392" t="s">
        <v>203</v>
      </c>
      <c r="I230" s="389">
        <v>52067.5</v>
      </c>
      <c r="J230" s="389">
        <v>52067.5</v>
      </c>
      <c r="K230" s="389">
        <v>51770.720000000001</v>
      </c>
      <c r="L230" s="385">
        <v>1</v>
      </c>
    </row>
    <row r="231" spans="1:12" s="383" customFormat="1" ht="15" x14ac:dyDescent="0.25">
      <c r="A231" s="384" t="s">
        <v>202</v>
      </c>
      <c r="B231" s="392" t="s">
        <v>194</v>
      </c>
      <c r="C231" s="423">
        <v>99.430199999999999</v>
      </c>
      <c r="D231" s="423">
        <v>4.71</v>
      </c>
      <c r="E231" s="424" t="s">
        <v>556</v>
      </c>
      <c r="F231" s="423">
        <v>4.9122523463972998</v>
      </c>
      <c r="G231" s="423">
        <v>5.0243723036135002</v>
      </c>
      <c r="H231" s="392" t="s">
        <v>203</v>
      </c>
      <c r="I231" s="389">
        <v>53100</v>
      </c>
      <c r="J231" s="389">
        <v>53100</v>
      </c>
      <c r="K231" s="389">
        <v>52797.440000000002</v>
      </c>
      <c r="L231" s="385">
        <v>1</v>
      </c>
    </row>
    <row r="232" spans="1:12" s="383" customFormat="1" ht="15" x14ac:dyDescent="0.25">
      <c r="A232" s="384" t="s">
        <v>202</v>
      </c>
      <c r="B232" s="392" t="s">
        <v>194</v>
      </c>
      <c r="C232" s="423">
        <v>99.430199999999999</v>
      </c>
      <c r="D232" s="423">
        <v>5.07</v>
      </c>
      <c r="E232" s="424" t="s">
        <v>341</v>
      </c>
      <c r="F232" s="423">
        <v>5.2267929221589</v>
      </c>
      <c r="G232" s="423">
        <v>5.3538425783356001</v>
      </c>
      <c r="H232" s="392" t="s">
        <v>203</v>
      </c>
      <c r="I232" s="389">
        <v>53100</v>
      </c>
      <c r="J232" s="389">
        <v>53100</v>
      </c>
      <c r="K232" s="389">
        <v>52797.440000000002</v>
      </c>
      <c r="L232" s="385">
        <v>1</v>
      </c>
    </row>
    <row r="233" spans="1:12" s="383" customFormat="1" ht="15.6" x14ac:dyDescent="0.3">
      <c r="A233" s="386" t="s">
        <v>201</v>
      </c>
      <c r="B233" s="403" t="s">
        <v>201</v>
      </c>
      <c r="C233" s="421" t="s">
        <v>201</v>
      </c>
      <c r="D233" s="421" t="s">
        <v>201</v>
      </c>
      <c r="E233" s="422" t="s">
        <v>201</v>
      </c>
      <c r="F233" s="421" t="s">
        <v>201</v>
      </c>
      <c r="G233" s="421" t="s">
        <v>201</v>
      </c>
      <c r="H233" s="403" t="s">
        <v>201</v>
      </c>
      <c r="I233" s="391">
        <v>3828940</v>
      </c>
      <c r="J233" s="391">
        <v>3828940</v>
      </c>
      <c r="K233" s="391">
        <v>3294496.44</v>
      </c>
      <c r="L233" s="387">
        <v>91</v>
      </c>
    </row>
    <row r="234" spans="1:12" s="383" customFormat="1" ht="15.6" x14ac:dyDescent="0.3">
      <c r="A234" s="386" t="s">
        <v>360</v>
      </c>
      <c r="B234" s="403"/>
      <c r="C234" s="421"/>
      <c r="D234" s="421"/>
      <c r="E234" s="422"/>
      <c r="F234" s="421"/>
      <c r="G234" s="421"/>
      <c r="H234" s="403"/>
      <c r="I234" s="391"/>
      <c r="J234" s="391"/>
      <c r="K234" s="391"/>
      <c r="L234" s="387"/>
    </row>
    <row r="235" spans="1:12" s="383" customFormat="1" ht="15" x14ac:dyDescent="0.25">
      <c r="A235" s="384" t="s">
        <v>202</v>
      </c>
      <c r="B235" s="392" t="s">
        <v>194</v>
      </c>
      <c r="C235" s="423">
        <v>92.878900000000002</v>
      </c>
      <c r="D235" s="423">
        <v>9.5</v>
      </c>
      <c r="E235" s="424" t="s">
        <v>557</v>
      </c>
      <c r="F235" s="423">
        <v>11</v>
      </c>
      <c r="G235" s="423">
        <v>11.302499999999901</v>
      </c>
      <c r="H235" s="392" t="s">
        <v>203</v>
      </c>
      <c r="I235" s="389">
        <v>454575.07</v>
      </c>
      <c r="J235" s="389">
        <v>454575.07</v>
      </c>
      <c r="K235" s="389">
        <v>422204.38</v>
      </c>
      <c r="L235" s="385">
        <v>1</v>
      </c>
    </row>
    <row r="236" spans="1:12" s="383" customFormat="1" ht="15" x14ac:dyDescent="0.25">
      <c r="A236" s="384" t="s">
        <v>202</v>
      </c>
      <c r="B236" s="392" t="s">
        <v>194</v>
      </c>
      <c r="C236" s="423">
        <v>92.887200000000007</v>
      </c>
      <c r="D236" s="423">
        <v>9.5</v>
      </c>
      <c r="E236" s="424" t="s">
        <v>558</v>
      </c>
      <c r="F236" s="423">
        <v>11</v>
      </c>
      <c r="G236" s="423">
        <v>11.302499999999901</v>
      </c>
      <c r="H236" s="392" t="s">
        <v>203</v>
      </c>
      <c r="I236" s="389">
        <v>1197148.0900000001</v>
      </c>
      <c r="J236" s="389">
        <v>1197148.0900000001</v>
      </c>
      <c r="K236" s="389">
        <v>1111996.96</v>
      </c>
      <c r="L236" s="385">
        <v>2</v>
      </c>
    </row>
    <row r="237" spans="1:12" s="383" customFormat="1" ht="15" x14ac:dyDescent="0.25">
      <c r="A237" s="384" t="s">
        <v>202</v>
      </c>
      <c r="B237" s="392" t="s">
        <v>194</v>
      </c>
      <c r="C237" s="423">
        <v>92.892200000000003</v>
      </c>
      <c r="D237" s="423">
        <v>9.5</v>
      </c>
      <c r="E237" s="424" t="s">
        <v>559</v>
      </c>
      <c r="F237" s="423">
        <v>11</v>
      </c>
      <c r="G237" s="423">
        <v>11.3025</v>
      </c>
      <c r="H237" s="392" t="s">
        <v>203</v>
      </c>
      <c r="I237" s="389">
        <v>721820.99</v>
      </c>
      <c r="J237" s="389">
        <v>721820.99</v>
      </c>
      <c r="K237" s="389">
        <v>670515.55000000005</v>
      </c>
      <c r="L237" s="385">
        <v>1</v>
      </c>
    </row>
    <row r="238" spans="1:12" s="383" customFormat="1" ht="15" x14ac:dyDescent="0.25">
      <c r="A238" s="384" t="s">
        <v>202</v>
      </c>
      <c r="B238" s="392" t="s">
        <v>194</v>
      </c>
      <c r="C238" s="423">
        <v>93.810599999999994</v>
      </c>
      <c r="D238" s="423">
        <v>9.5</v>
      </c>
      <c r="E238" s="424" t="s">
        <v>560</v>
      </c>
      <c r="F238" s="423">
        <v>10.8</v>
      </c>
      <c r="G238" s="423">
        <v>11.0916</v>
      </c>
      <c r="H238" s="392" t="s">
        <v>203</v>
      </c>
      <c r="I238" s="389">
        <v>800224.54</v>
      </c>
      <c r="J238" s="389">
        <v>800224.54</v>
      </c>
      <c r="K238" s="389">
        <v>750695.63</v>
      </c>
      <c r="L238" s="385">
        <v>1</v>
      </c>
    </row>
    <row r="239" spans="1:12" s="383" customFormat="1" ht="15" x14ac:dyDescent="0.25">
      <c r="A239" s="384" t="s">
        <v>202</v>
      </c>
      <c r="B239" s="392" t="s">
        <v>194</v>
      </c>
      <c r="C239" s="423">
        <v>97.623900000000006</v>
      </c>
      <c r="D239" s="423">
        <v>8.75</v>
      </c>
      <c r="E239" s="424" t="s">
        <v>561</v>
      </c>
      <c r="F239" s="423">
        <v>10</v>
      </c>
      <c r="G239" s="423">
        <v>10.25</v>
      </c>
      <c r="H239" s="392" t="s">
        <v>203</v>
      </c>
      <c r="I239" s="389">
        <v>1017604.37</v>
      </c>
      <c r="J239" s="389">
        <v>1017604.37</v>
      </c>
      <c r="K239" s="389">
        <v>993424.65</v>
      </c>
      <c r="L239" s="385">
        <v>1</v>
      </c>
    </row>
    <row r="240" spans="1:12" s="383" customFormat="1" ht="15" x14ac:dyDescent="0.25">
      <c r="A240" s="384" t="s">
        <v>202</v>
      </c>
      <c r="B240" s="392" t="s">
        <v>194</v>
      </c>
      <c r="C240" s="423">
        <v>98.5505</v>
      </c>
      <c r="D240" s="423">
        <v>8.75</v>
      </c>
      <c r="E240" s="424" t="s">
        <v>406</v>
      </c>
      <c r="F240" s="423">
        <v>9.5</v>
      </c>
      <c r="G240" s="423">
        <v>9.7256250000000009</v>
      </c>
      <c r="H240" s="392" t="s">
        <v>203</v>
      </c>
      <c r="I240" s="389">
        <v>950141.58</v>
      </c>
      <c r="J240" s="389">
        <v>950141.58</v>
      </c>
      <c r="K240" s="389">
        <v>936368.99</v>
      </c>
      <c r="L240" s="385">
        <v>1</v>
      </c>
    </row>
    <row r="241" spans="1:12" s="383" customFormat="1" ht="15" x14ac:dyDescent="0.25">
      <c r="A241" s="384" t="s">
        <v>202</v>
      </c>
      <c r="B241" s="392" t="s">
        <v>194</v>
      </c>
      <c r="C241" s="423">
        <v>98.554299999999998</v>
      </c>
      <c r="D241" s="423">
        <v>8.75</v>
      </c>
      <c r="E241" s="424" t="s">
        <v>395</v>
      </c>
      <c r="F241" s="423">
        <v>9.5</v>
      </c>
      <c r="G241" s="423">
        <v>9.7256250000000009</v>
      </c>
      <c r="H241" s="392" t="s">
        <v>203</v>
      </c>
      <c r="I241" s="389">
        <v>1028171.83</v>
      </c>
      <c r="J241" s="389">
        <v>1028171.83</v>
      </c>
      <c r="K241" s="389">
        <v>1013307.21</v>
      </c>
      <c r="L241" s="385">
        <v>1</v>
      </c>
    </row>
    <row r="242" spans="1:12" s="383" customFormat="1" ht="15" x14ac:dyDescent="0.25">
      <c r="A242" s="384" t="s">
        <v>202</v>
      </c>
      <c r="B242" s="392" t="s">
        <v>194</v>
      </c>
      <c r="C242" s="423">
        <v>98.569699999999997</v>
      </c>
      <c r="D242" s="423">
        <v>8.75</v>
      </c>
      <c r="E242" s="424" t="s">
        <v>562</v>
      </c>
      <c r="F242" s="423">
        <v>9.5</v>
      </c>
      <c r="G242" s="423">
        <v>9.7256250000000009</v>
      </c>
      <c r="H242" s="392" t="s">
        <v>203</v>
      </c>
      <c r="I242" s="389">
        <v>1066141.72</v>
      </c>
      <c r="J242" s="389">
        <v>1066141.72</v>
      </c>
      <c r="K242" s="389">
        <v>1050892.95</v>
      </c>
      <c r="L242" s="385">
        <v>1</v>
      </c>
    </row>
    <row r="243" spans="1:12" s="383" customFormat="1" ht="15" x14ac:dyDescent="0.25">
      <c r="A243" s="384" t="s">
        <v>202</v>
      </c>
      <c r="B243" s="392" t="s">
        <v>194</v>
      </c>
      <c r="C243" s="423">
        <v>98.569699999999997</v>
      </c>
      <c r="D243" s="423">
        <v>8.75</v>
      </c>
      <c r="E243" s="424" t="s">
        <v>563</v>
      </c>
      <c r="F243" s="423">
        <v>9.5</v>
      </c>
      <c r="G243" s="423">
        <v>9.7256250000000009</v>
      </c>
      <c r="H243" s="392" t="s">
        <v>203</v>
      </c>
      <c r="I243" s="389">
        <v>244000</v>
      </c>
      <c r="J243" s="389">
        <v>244000</v>
      </c>
      <c r="K243" s="389">
        <v>240510.13</v>
      </c>
      <c r="L243" s="385">
        <v>1</v>
      </c>
    </row>
    <row r="244" spans="1:12" s="383" customFormat="1" ht="15" x14ac:dyDescent="0.25">
      <c r="A244" s="384" t="s">
        <v>202</v>
      </c>
      <c r="B244" s="392" t="s">
        <v>194</v>
      </c>
      <c r="C244" s="423">
        <v>98.579599999999999</v>
      </c>
      <c r="D244" s="423">
        <v>8.75</v>
      </c>
      <c r="E244" s="424" t="s">
        <v>564</v>
      </c>
      <c r="F244" s="423">
        <v>9.5</v>
      </c>
      <c r="G244" s="423">
        <v>9.7256250000000009</v>
      </c>
      <c r="H244" s="392" t="s">
        <v>203</v>
      </c>
      <c r="I244" s="389">
        <v>47517.83</v>
      </c>
      <c r="J244" s="389">
        <v>47517.83</v>
      </c>
      <c r="K244" s="389">
        <v>46842.89</v>
      </c>
      <c r="L244" s="385">
        <v>1</v>
      </c>
    </row>
    <row r="245" spans="1:12" s="383" customFormat="1" ht="15" x14ac:dyDescent="0.25">
      <c r="A245" s="384" t="s">
        <v>202</v>
      </c>
      <c r="B245" s="392" t="s">
        <v>194</v>
      </c>
      <c r="C245" s="423">
        <v>98.581599999999995</v>
      </c>
      <c r="D245" s="423">
        <v>8.75</v>
      </c>
      <c r="E245" s="424" t="s">
        <v>565</v>
      </c>
      <c r="F245" s="423">
        <v>9.5</v>
      </c>
      <c r="G245" s="423">
        <v>9.7256250000000009</v>
      </c>
      <c r="H245" s="392" t="s">
        <v>203</v>
      </c>
      <c r="I245" s="389">
        <v>692831.94</v>
      </c>
      <c r="J245" s="389">
        <v>692831.94</v>
      </c>
      <c r="K245" s="389">
        <v>683004.82</v>
      </c>
      <c r="L245" s="385">
        <v>2</v>
      </c>
    </row>
    <row r="246" spans="1:12" s="383" customFormat="1" ht="15" x14ac:dyDescent="0.25">
      <c r="A246" s="384" t="s">
        <v>202</v>
      </c>
      <c r="B246" s="392" t="s">
        <v>194</v>
      </c>
      <c r="C246" s="423">
        <v>98.583600000000004</v>
      </c>
      <c r="D246" s="423">
        <v>8.75</v>
      </c>
      <c r="E246" s="424" t="s">
        <v>566</v>
      </c>
      <c r="F246" s="423">
        <v>9.5</v>
      </c>
      <c r="G246" s="423">
        <v>9.7256250000000009</v>
      </c>
      <c r="H246" s="392" t="s">
        <v>203</v>
      </c>
      <c r="I246" s="389">
        <v>96002</v>
      </c>
      <c r="J246" s="389">
        <v>96002</v>
      </c>
      <c r="K246" s="389">
        <v>94642.23</v>
      </c>
      <c r="L246" s="385">
        <v>1</v>
      </c>
    </row>
    <row r="247" spans="1:12" s="383" customFormat="1" ht="15" x14ac:dyDescent="0.25">
      <c r="A247" s="384" t="s">
        <v>202</v>
      </c>
      <c r="B247" s="392" t="s">
        <v>194</v>
      </c>
      <c r="C247" s="423">
        <v>98.589699999999993</v>
      </c>
      <c r="D247" s="423">
        <v>8.75</v>
      </c>
      <c r="E247" s="424" t="s">
        <v>567</v>
      </c>
      <c r="F247" s="423">
        <v>9.5</v>
      </c>
      <c r="G247" s="423">
        <v>9.7256250000000009</v>
      </c>
      <c r="H247" s="392" t="s">
        <v>203</v>
      </c>
      <c r="I247" s="389">
        <v>258409.77</v>
      </c>
      <c r="J247" s="389">
        <v>258409.77</v>
      </c>
      <c r="K247" s="389">
        <v>254765.3</v>
      </c>
      <c r="L247" s="385">
        <v>1</v>
      </c>
    </row>
    <row r="248" spans="1:12" s="383" customFormat="1" ht="15" x14ac:dyDescent="0.25">
      <c r="A248" s="384" t="s">
        <v>202</v>
      </c>
      <c r="B248" s="392" t="s">
        <v>194</v>
      </c>
      <c r="C248" s="423">
        <v>99.980500000000006</v>
      </c>
      <c r="D248" s="423">
        <v>8.75</v>
      </c>
      <c r="E248" s="424" t="s">
        <v>568</v>
      </c>
      <c r="F248" s="423">
        <v>8.75</v>
      </c>
      <c r="G248" s="423">
        <v>8.9414062499999005</v>
      </c>
      <c r="H248" s="392" t="s">
        <v>203</v>
      </c>
      <c r="I248" s="389">
        <v>12000000</v>
      </c>
      <c r="J248" s="389">
        <v>12000000</v>
      </c>
      <c r="K248" s="389">
        <v>11997658.1</v>
      </c>
      <c r="L248" s="385">
        <v>1</v>
      </c>
    </row>
    <row r="249" spans="1:12" s="383" customFormat="1" ht="15" x14ac:dyDescent="0.25">
      <c r="A249" s="384" t="s">
        <v>202</v>
      </c>
      <c r="B249" s="392" t="s">
        <v>194</v>
      </c>
      <c r="C249" s="423">
        <v>99.983500000000006</v>
      </c>
      <c r="D249" s="423">
        <v>8.75</v>
      </c>
      <c r="E249" s="424" t="s">
        <v>569</v>
      </c>
      <c r="F249" s="423">
        <v>8.75</v>
      </c>
      <c r="G249" s="423">
        <v>8.9414062499999005</v>
      </c>
      <c r="H249" s="392" t="s">
        <v>203</v>
      </c>
      <c r="I249" s="389">
        <v>3000000</v>
      </c>
      <c r="J249" s="389">
        <v>3000000</v>
      </c>
      <c r="K249" s="389">
        <v>2999503.82</v>
      </c>
      <c r="L249" s="385">
        <v>1</v>
      </c>
    </row>
    <row r="250" spans="1:12" s="383" customFormat="1" ht="15" x14ac:dyDescent="0.25">
      <c r="A250" s="384" t="s">
        <v>202</v>
      </c>
      <c r="B250" s="392" t="s">
        <v>194</v>
      </c>
      <c r="C250" s="423">
        <v>99.986699999999999</v>
      </c>
      <c r="D250" s="423">
        <v>8.75</v>
      </c>
      <c r="E250" s="424" t="s">
        <v>357</v>
      </c>
      <c r="F250" s="423">
        <v>8.75</v>
      </c>
      <c r="G250" s="423">
        <v>8.9414062499999005</v>
      </c>
      <c r="H250" s="392" t="s">
        <v>203</v>
      </c>
      <c r="I250" s="389">
        <v>7500000</v>
      </c>
      <c r="J250" s="389">
        <v>7500000</v>
      </c>
      <c r="K250" s="389">
        <v>7499003.1900000004</v>
      </c>
      <c r="L250" s="385">
        <v>1</v>
      </c>
    </row>
    <row r="251" spans="1:12" s="383" customFormat="1" ht="15" x14ac:dyDescent="0.25">
      <c r="A251" s="384" t="s">
        <v>202</v>
      </c>
      <c r="B251" s="392" t="s">
        <v>194</v>
      </c>
      <c r="C251" s="423">
        <v>99.990799999999993</v>
      </c>
      <c r="D251" s="423">
        <v>8.75</v>
      </c>
      <c r="E251" s="424" t="s">
        <v>403</v>
      </c>
      <c r="F251" s="423">
        <v>8.75</v>
      </c>
      <c r="G251" s="423">
        <v>8.9414062499999005</v>
      </c>
      <c r="H251" s="392" t="s">
        <v>203</v>
      </c>
      <c r="I251" s="389">
        <v>10000000</v>
      </c>
      <c r="J251" s="389">
        <v>10000000</v>
      </c>
      <c r="K251" s="389">
        <v>9999080.0299999993</v>
      </c>
      <c r="L251" s="385">
        <v>1</v>
      </c>
    </row>
    <row r="252" spans="1:12" s="383" customFormat="1" ht="15" x14ac:dyDescent="0.25">
      <c r="A252" s="384" t="s">
        <v>202</v>
      </c>
      <c r="B252" s="392" t="s">
        <v>194</v>
      </c>
      <c r="C252" s="423">
        <v>99.993300000000005</v>
      </c>
      <c r="D252" s="423">
        <v>8.75</v>
      </c>
      <c r="E252" s="424" t="s">
        <v>382</v>
      </c>
      <c r="F252" s="423">
        <v>8.75</v>
      </c>
      <c r="G252" s="423">
        <v>8.9414062499999005</v>
      </c>
      <c r="H252" s="392" t="s">
        <v>203</v>
      </c>
      <c r="I252" s="389">
        <v>25000000</v>
      </c>
      <c r="J252" s="389">
        <v>25000000</v>
      </c>
      <c r="K252" s="389">
        <v>24998330.460000001</v>
      </c>
      <c r="L252" s="385">
        <v>1</v>
      </c>
    </row>
    <row r="253" spans="1:12" s="383" customFormat="1" ht="15" x14ac:dyDescent="0.25">
      <c r="A253" s="384" t="s">
        <v>202</v>
      </c>
      <c r="B253" s="392" t="s">
        <v>194</v>
      </c>
      <c r="C253" s="423">
        <v>99.996099999999998</v>
      </c>
      <c r="D253" s="423">
        <v>4.9000000000000004</v>
      </c>
      <c r="E253" s="424" t="s">
        <v>407</v>
      </c>
      <c r="F253" s="423">
        <v>4.9000000000000004</v>
      </c>
      <c r="G253" s="423">
        <v>4.9600249999999004</v>
      </c>
      <c r="H253" s="392" t="s">
        <v>203</v>
      </c>
      <c r="I253" s="389">
        <v>1000000</v>
      </c>
      <c r="J253" s="389">
        <v>1000000</v>
      </c>
      <c r="K253" s="389">
        <v>999961.16</v>
      </c>
      <c r="L253" s="385">
        <v>1</v>
      </c>
    </row>
    <row r="254" spans="1:12" s="383" customFormat="1" ht="15" x14ac:dyDescent="0.25">
      <c r="A254" s="384" t="s">
        <v>202</v>
      </c>
      <c r="B254" s="392" t="s">
        <v>194</v>
      </c>
      <c r="C254" s="423">
        <v>99.996700000000004</v>
      </c>
      <c r="D254" s="423">
        <v>4.9000000000000004</v>
      </c>
      <c r="E254" s="424" t="s">
        <v>570</v>
      </c>
      <c r="F254" s="423">
        <v>4.9000000000000004</v>
      </c>
      <c r="G254" s="423">
        <v>4.9600249999999004</v>
      </c>
      <c r="H254" s="392" t="s">
        <v>203</v>
      </c>
      <c r="I254" s="389">
        <v>200000</v>
      </c>
      <c r="J254" s="389">
        <v>200000</v>
      </c>
      <c r="K254" s="389">
        <v>199993.41</v>
      </c>
      <c r="L254" s="385">
        <v>1</v>
      </c>
    </row>
    <row r="255" spans="1:12" s="383" customFormat="1" ht="15" x14ac:dyDescent="0.25">
      <c r="A255" s="384" t="s">
        <v>202</v>
      </c>
      <c r="B255" s="392" t="s">
        <v>194</v>
      </c>
      <c r="C255" s="423">
        <v>100.93380000000001</v>
      </c>
      <c r="D255" s="423">
        <v>8.75</v>
      </c>
      <c r="E255" s="424" t="s">
        <v>566</v>
      </c>
      <c r="F255" s="423">
        <v>8.25</v>
      </c>
      <c r="G255" s="423">
        <v>8.4201562499999998</v>
      </c>
      <c r="H255" s="392" t="s">
        <v>203</v>
      </c>
      <c r="I255" s="389">
        <v>200000</v>
      </c>
      <c r="J255" s="389">
        <v>200000</v>
      </c>
      <c r="K255" s="389">
        <v>201867.67</v>
      </c>
      <c r="L255" s="385">
        <v>1</v>
      </c>
    </row>
    <row r="256" spans="1:12" s="383" customFormat="1" ht="15.6" x14ac:dyDescent="0.3">
      <c r="A256" s="386" t="s">
        <v>201</v>
      </c>
      <c r="B256" s="403" t="s">
        <v>201</v>
      </c>
      <c r="C256" s="421" t="s">
        <v>201</v>
      </c>
      <c r="D256" s="421" t="s">
        <v>201</v>
      </c>
      <c r="E256" s="422" t="s">
        <v>201</v>
      </c>
      <c r="F256" s="421" t="s">
        <v>201</v>
      </c>
      <c r="G256" s="421" t="s">
        <v>201</v>
      </c>
      <c r="H256" s="403" t="s">
        <v>201</v>
      </c>
      <c r="I256" s="391">
        <v>67474589.730000004</v>
      </c>
      <c r="J256" s="391">
        <v>67474589.730000004</v>
      </c>
      <c r="K256" s="391">
        <v>67164569.530000001</v>
      </c>
      <c r="L256" s="387">
        <v>23</v>
      </c>
    </row>
    <row r="257" spans="1:12" s="383" customFormat="1" ht="15.6" x14ac:dyDescent="0.3">
      <c r="A257" s="386" t="s">
        <v>125</v>
      </c>
      <c r="B257" s="403"/>
      <c r="C257" s="421"/>
      <c r="D257" s="421"/>
      <c r="E257" s="422"/>
      <c r="F257" s="421"/>
      <c r="G257" s="421"/>
      <c r="H257" s="403"/>
      <c r="I257" s="391"/>
      <c r="J257" s="391"/>
      <c r="K257" s="391"/>
      <c r="L257" s="387"/>
    </row>
    <row r="258" spans="1:12" s="383" customFormat="1" ht="15" x14ac:dyDescent="0.25">
      <c r="A258" s="384" t="s">
        <v>202</v>
      </c>
      <c r="B258" s="392" t="s">
        <v>194</v>
      </c>
      <c r="C258" s="423">
        <v>72.715299999999999</v>
      </c>
      <c r="D258" s="423">
        <v>7.8262999999999998</v>
      </c>
      <c r="E258" s="424" t="s">
        <v>571</v>
      </c>
      <c r="F258" s="423">
        <v>13.5</v>
      </c>
      <c r="G258" s="423">
        <v>13.9556249999999</v>
      </c>
      <c r="H258" s="392" t="s">
        <v>203</v>
      </c>
      <c r="I258" s="389">
        <v>1741259.11</v>
      </c>
      <c r="J258" s="389">
        <v>1741259.11</v>
      </c>
      <c r="K258" s="389">
        <v>1266162.43</v>
      </c>
      <c r="L258" s="385">
        <v>1</v>
      </c>
    </row>
    <row r="259" spans="1:12" s="383" customFormat="1" ht="15" x14ac:dyDescent="0.25">
      <c r="A259" s="384" t="s">
        <v>202</v>
      </c>
      <c r="B259" s="392" t="s">
        <v>194</v>
      </c>
      <c r="C259" s="423">
        <v>91.884699999999995</v>
      </c>
      <c r="D259" s="423">
        <v>7.3772000000000002</v>
      </c>
      <c r="E259" s="424" t="s">
        <v>572</v>
      </c>
      <c r="F259" s="423">
        <v>9.85</v>
      </c>
      <c r="G259" s="423">
        <v>10.092556249999999</v>
      </c>
      <c r="H259" s="392" t="s">
        <v>203</v>
      </c>
      <c r="I259" s="389">
        <v>753049.73</v>
      </c>
      <c r="J259" s="389">
        <v>753049.73</v>
      </c>
      <c r="K259" s="389">
        <v>691937.83</v>
      </c>
      <c r="L259" s="385">
        <v>1</v>
      </c>
    </row>
    <row r="260" spans="1:12" s="383" customFormat="1" ht="15" x14ac:dyDescent="0.25">
      <c r="A260" s="384" t="s">
        <v>202</v>
      </c>
      <c r="B260" s="392" t="s">
        <v>194</v>
      </c>
      <c r="C260" s="423">
        <v>93.207899999999995</v>
      </c>
      <c r="D260" s="423">
        <v>7.1295000000000002</v>
      </c>
      <c r="E260" s="424" t="s">
        <v>573</v>
      </c>
      <c r="F260" s="423">
        <v>9.75</v>
      </c>
      <c r="G260" s="423">
        <v>9.9876562500000006</v>
      </c>
      <c r="H260" s="392" t="s">
        <v>203</v>
      </c>
      <c r="I260" s="389">
        <v>528760.01</v>
      </c>
      <c r="J260" s="389">
        <v>528760.01</v>
      </c>
      <c r="K260" s="389">
        <v>492846.24</v>
      </c>
      <c r="L260" s="385">
        <v>1</v>
      </c>
    </row>
    <row r="261" spans="1:12" s="383" customFormat="1" ht="15" x14ac:dyDescent="0.25">
      <c r="A261" s="384" t="s">
        <v>202</v>
      </c>
      <c r="B261" s="392" t="s">
        <v>194</v>
      </c>
      <c r="C261" s="423">
        <v>93.243499999999997</v>
      </c>
      <c r="D261" s="423">
        <v>7.1295000000000002</v>
      </c>
      <c r="E261" s="424" t="s">
        <v>574</v>
      </c>
      <c r="F261" s="423">
        <v>9.6999999999999993</v>
      </c>
      <c r="G261" s="423">
        <v>9.9352249999998996</v>
      </c>
      <c r="H261" s="392" t="s">
        <v>203</v>
      </c>
      <c r="I261" s="389">
        <v>636574.32999999996</v>
      </c>
      <c r="J261" s="389">
        <v>636574.32999999996</v>
      </c>
      <c r="K261" s="389">
        <v>593563.91</v>
      </c>
      <c r="L261" s="385">
        <v>1</v>
      </c>
    </row>
    <row r="262" spans="1:12" s="383" customFormat="1" ht="15" x14ac:dyDescent="0.25">
      <c r="A262" s="384" t="s">
        <v>202</v>
      </c>
      <c r="B262" s="392" t="s">
        <v>194</v>
      </c>
      <c r="C262" s="423">
        <v>93.247900000000001</v>
      </c>
      <c r="D262" s="423">
        <v>7.1295000000000002</v>
      </c>
      <c r="E262" s="424" t="s">
        <v>575</v>
      </c>
      <c r="F262" s="423">
        <v>9.75</v>
      </c>
      <c r="G262" s="423">
        <v>9.9876562500000006</v>
      </c>
      <c r="H262" s="392" t="s">
        <v>203</v>
      </c>
      <c r="I262" s="389">
        <v>42931.68</v>
      </c>
      <c r="J262" s="389">
        <v>42931.68</v>
      </c>
      <c r="K262" s="389">
        <v>40032.870000000003</v>
      </c>
      <c r="L262" s="385">
        <v>2</v>
      </c>
    </row>
    <row r="263" spans="1:12" s="383" customFormat="1" ht="15" x14ac:dyDescent="0.25">
      <c r="A263" s="384" t="s">
        <v>202</v>
      </c>
      <c r="B263" s="392" t="s">
        <v>194</v>
      </c>
      <c r="C263" s="423">
        <v>97.652699999999996</v>
      </c>
      <c r="D263" s="423">
        <v>6.1653000000000002</v>
      </c>
      <c r="E263" s="424" t="s">
        <v>576</v>
      </c>
      <c r="F263" s="423">
        <v>8.5</v>
      </c>
      <c r="G263" s="423">
        <v>8.6806249999998997</v>
      </c>
      <c r="H263" s="392" t="s">
        <v>203</v>
      </c>
      <c r="I263" s="389">
        <v>219984.34</v>
      </c>
      <c r="J263" s="389">
        <v>219984.34</v>
      </c>
      <c r="K263" s="389">
        <v>214820.74</v>
      </c>
      <c r="L263" s="385">
        <v>1</v>
      </c>
    </row>
    <row r="264" spans="1:12" s="383" customFormat="1" ht="15" x14ac:dyDescent="0.25">
      <c r="A264" s="384" t="s">
        <v>202</v>
      </c>
      <c r="B264" s="392" t="s">
        <v>194</v>
      </c>
      <c r="C264" s="423">
        <v>98.181299999999993</v>
      </c>
      <c r="D264" s="423">
        <v>6.1653000000000002</v>
      </c>
      <c r="E264" s="424" t="s">
        <v>577</v>
      </c>
      <c r="F264" s="423">
        <v>8</v>
      </c>
      <c r="G264" s="423">
        <v>8.16</v>
      </c>
      <c r="H264" s="392" t="s">
        <v>203</v>
      </c>
      <c r="I264" s="389">
        <v>66696.88</v>
      </c>
      <c r="J264" s="389">
        <v>66696.88</v>
      </c>
      <c r="K264" s="389">
        <v>65483.88</v>
      </c>
      <c r="L264" s="385">
        <v>1</v>
      </c>
    </row>
    <row r="265" spans="1:12" s="383" customFormat="1" ht="15" x14ac:dyDescent="0.25">
      <c r="A265" s="384" t="s">
        <v>202</v>
      </c>
      <c r="B265" s="392" t="s">
        <v>194</v>
      </c>
      <c r="C265" s="423">
        <v>99</v>
      </c>
      <c r="D265" s="423">
        <v>6.1653000000000002</v>
      </c>
      <c r="E265" s="424" t="s">
        <v>578</v>
      </c>
      <c r="F265" s="423">
        <v>7.1831968953900001</v>
      </c>
      <c r="G265" s="423">
        <v>7.3121926894848004</v>
      </c>
      <c r="H265" s="392" t="s">
        <v>203</v>
      </c>
      <c r="I265" s="389">
        <v>166810.04</v>
      </c>
      <c r="J265" s="389">
        <v>166810.04</v>
      </c>
      <c r="K265" s="389">
        <v>165141.94</v>
      </c>
      <c r="L265" s="385">
        <v>1</v>
      </c>
    </row>
    <row r="266" spans="1:12" s="383" customFormat="1" ht="15" x14ac:dyDescent="0.25">
      <c r="A266" s="384" t="s">
        <v>202</v>
      </c>
      <c r="B266" s="392" t="s">
        <v>194</v>
      </c>
      <c r="C266" s="423">
        <v>99.447299999999998</v>
      </c>
      <c r="D266" s="423">
        <v>6.1653000000000002</v>
      </c>
      <c r="E266" s="424" t="s">
        <v>579</v>
      </c>
      <c r="F266" s="423">
        <v>6.7387550729569998</v>
      </c>
      <c r="G266" s="423">
        <v>6.8522821227902</v>
      </c>
      <c r="H266" s="392" t="s">
        <v>203</v>
      </c>
      <c r="I266" s="389">
        <v>166810.04</v>
      </c>
      <c r="J266" s="389">
        <v>166810.04</v>
      </c>
      <c r="K266" s="389">
        <v>165888.07999999999</v>
      </c>
      <c r="L266" s="385">
        <v>1</v>
      </c>
    </row>
    <row r="267" spans="1:12" s="383" customFormat="1" ht="15.6" x14ac:dyDescent="0.3">
      <c r="A267" s="386" t="s">
        <v>201</v>
      </c>
      <c r="B267" s="403" t="s">
        <v>201</v>
      </c>
      <c r="C267" s="421" t="s">
        <v>201</v>
      </c>
      <c r="D267" s="421" t="s">
        <v>201</v>
      </c>
      <c r="E267" s="422" t="s">
        <v>201</v>
      </c>
      <c r="F267" s="421" t="s">
        <v>201</v>
      </c>
      <c r="G267" s="421" t="s">
        <v>201</v>
      </c>
      <c r="H267" s="403" t="s">
        <v>201</v>
      </c>
      <c r="I267" s="391">
        <v>4322876.16</v>
      </c>
      <c r="J267" s="391">
        <v>4322876.16</v>
      </c>
      <c r="K267" s="391">
        <v>3695877.92</v>
      </c>
      <c r="L267" s="387">
        <v>10</v>
      </c>
    </row>
    <row r="268" spans="1:12" s="383" customFormat="1" ht="15.6" x14ac:dyDescent="0.3">
      <c r="A268" s="386" t="s">
        <v>126</v>
      </c>
      <c r="B268" s="403"/>
      <c r="C268" s="421"/>
      <c r="D268" s="421"/>
      <c r="E268" s="422"/>
      <c r="F268" s="421"/>
      <c r="G268" s="421"/>
      <c r="H268" s="403"/>
      <c r="I268" s="391"/>
      <c r="J268" s="391"/>
      <c r="K268" s="391"/>
      <c r="L268" s="387"/>
    </row>
    <row r="269" spans="1:12" s="383" customFormat="1" ht="15" x14ac:dyDescent="0.25">
      <c r="A269" s="384" t="s">
        <v>202</v>
      </c>
      <c r="B269" s="392" t="s">
        <v>194</v>
      </c>
      <c r="C269" s="423">
        <v>76.666499999999999</v>
      </c>
      <c r="D269" s="423">
        <v>6.21</v>
      </c>
      <c r="E269" s="424" t="s">
        <v>580</v>
      </c>
      <c r="F269" s="423">
        <v>11.75</v>
      </c>
      <c r="G269" s="423">
        <v>12.403902137278401</v>
      </c>
      <c r="H269" s="392" t="s">
        <v>203</v>
      </c>
      <c r="I269" s="389">
        <v>13700</v>
      </c>
      <c r="J269" s="389">
        <v>13700</v>
      </c>
      <c r="K269" s="389">
        <v>10503.31</v>
      </c>
      <c r="L269" s="385">
        <v>1</v>
      </c>
    </row>
    <row r="270" spans="1:12" s="383" customFormat="1" ht="15" x14ac:dyDescent="0.25">
      <c r="A270" s="384" t="s">
        <v>202</v>
      </c>
      <c r="B270" s="392" t="s">
        <v>194</v>
      </c>
      <c r="C270" s="423">
        <v>77.576899999999995</v>
      </c>
      <c r="D270" s="423">
        <v>6.21</v>
      </c>
      <c r="E270" s="424" t="s">
        <v>581</v>
      </c>
      <c r="F270" s="423">
        <v>11.5</v>
      </c>
      <c r="G270" s="423">
        <v>12.1259328138015</v>
      </c>
      <c r="H270" s="392" t="s">
        <v>203</v>
      </c>
      <c r="I270" s="389">
        <v>51772.5</v>
      </c>
      <c r="J270" s="389">
        <v>51772.5</v>
      </c>
      <c r="K270" s="389">
        <v>40163.480000000003</v>
      </c>
      <c r="L270" s="385">
        <v>1</v>
      </c>
    </row>
    <row r="271" spans="1:12" s="383" customFormat="1" ht="15" x14ac:dyDescent="0.25">
      <c r="A271" s="384" t="s">
        <v>202</v>
      </c>
      <c r="B271" s="392" t="s">
        <v>194</v>
      </c>
      <c r="C271" s="423">
        <v>79.605099999999993</v>
      </c>
      <c r="D271" s="423">
        <v>5.93</v>
      </c>
      <c r="E271" s="424" t="s">
        <v>582</v>
      </c>
      <c r="F271" s="423">
        <v>11</v>
      </c>
      <c r="G271" s="423">
        <v>11.571883619521399</v>
      </c>
      <c r="H271" s="392" t="s">
        <v>203</v>
      </c>
      <c r="I271" s="389">
        <v>74340</v>
      </c>
      <c r="J271" s="389">
        <v>74340</v>
      </c>
      <c r="K271" s="389">
        <v>59178.400000000001</v>
      </c>
      <c r="L271" s="385">
        <v>1</v>
      </c>
    </row>
    <row r="272" spans="1:12" s="383" customFormat="1" ht="15" x14ac:dyDescent="0.25">
      <c r="A272" s="384" t="s">
        <v>202</v>
      </c>
      <c r="B272" s="392" t="s">
        <v>194</v>
      </c>
      <c r="C272" s="423">
        <v>79.612899999999996</v>
      </c>
      <c r="D272" s="423">
        <v>5.93</v>
      </c>
      <c r="E272" s="424" t="s">
        <v>583</v>
      </c>
      <c r="F272" s="423">
        <v>11</v>
      </c>
      <c r="G272" s="423">
        <v>11.571883619521399</v>
      </c>
      <c r="H272" s="392" t="s">
        <v>203</v>
      </c>
      <c r="I272" s="389">
        <v>49412.5</v>
      </c>
      <c r="J272" s="389">
        <v>49412.5</v>
      </c>
      <c r="K272" s="389">
        <v>39338.720000000001</v>
      </c>
      <c r="L272" s="385">
        <v>1</v>
      </c>
    </row>
    <row r="273" spans="1:12" s="383" customFormat="1" ht="15" x14ac:dyDescent="0.25">
      <c r="A273" s="384" t="s">
        <v>202</v>
      </c>
      <c r="B273" s="392" t="s">
        <v>194</v>
      </c>
      <c r="C273" s="423">
        <v>80.735799999999998</v>
      </c>
      <c r="D273" s="423">
        <v>5.64</v>
      </c>
      <c r="E273" s="424" t="s">
        <v>584</v>
      </c>
      <c r="F273" s="423">
        <v>10.5</v>
      </c>
      <c r="G273" s="423">
        <v>11.0203450451823</v>
      </c>
      <c r="H273" s="392" t="s">
        <v>203</v>
      </c>
      <c r="I273" s="389">
        <v>52215</v>
      </c>
      <c r="J273" s="389">
        <v>52215</v>
      </c>
      <c r="K273" s="389">
        <v>42156.22</v>
      </c>
      <c r="L273" s="385">
        <v>1</v>
      </c>
    </row>
    <row r="274" spans="1:12" s="383" customFormat="1" ht="15" x14ac:dyDescent="0.25">
      <c r="A274" s="384" t="s">
        <v>202</v>
      </c>
      <c r="B274" s="392" t="s">
        <v>194</v>
      </c>
      <c r="C274" s="423">
        <v>81.406800000000004</v>
      </c>
      <c r="D274" s="423">
        <v>5.36</v>
      </c>
      <c r="E274" s="424" t="s">
        <v>352</v>
      </c>
      <c r="F274" s="423">
        <v>11</v>
      </c>
      <c r="G274" s="423">
        <v>11.571883619521399</v>
      </c>
      <c r="H274" s="392" t="s">
        <v>203</v>
      </c>
      <c r="I274" s="389">
        <v>1180</v>
      </c>
      <c r="J274" s="389">
        <v>1180</v>
      </c>
      <c r="K274" s="389">
        <v>960.6</v>
      </c>
      <c r="L274" s="385">
        <v>1</v>
      </c>
    </row>
    <row r="275" spans="1:12" s="383" customFormat="1" ht="15" x14ac:dyDescent="0.25">
      <c r="A275" s="384" t="s">
        <v>202</v>
      </c>
      <c r="B275" s="392" t="s">
        <v>194</v>
      </c>
      <c r="C275" s="423">
        <v>83.373199999999997</v>
      </c>
      <c r="D275" s="423">
        <v>5.36</v>
      </c>
      <c r="E275" s="424" t="s">
        <v>585</v>
      </c>
      <c r="F275" s="423">
        <v>10</v>
      </c>
      <c r="G275" s="423">
        <v>10.471306744129601</v>
      </c>
      <c r="H275" s="392" t="s">
        <v>203</v>
      </c>
      <c r="I275" s="389">
        <v>52510</v>
      </c>
      <c r="J275" s="389">
        <v>52510</v>
      </c>
      <c r="K275" s="389">
        <v>43779.25</v>
      </c>
      <c r="L275" s="385">
        <v>1</v>
      </c>
    </row>
    <row r="276" spans="1:12" s="383" customFormat="1" ht="15" x14ac:dyDescent="0.25">
      <c r="A276" s="384" t="s">
        <v>202</v>
      </c>
      <c r="B276" s="392" t="s">
        <v>194</v>
      </c>
      <c r="C276" s="423">
        <v>83.381399999999999</v>
      </c>
      <c r="D276" s="423">
        <v>5.36</v>
      </c>
      <c r="E276" s="424" t="s">
        <v>586</v>
      </c>
      <c r="F276" s="423">
        <v>10</v>
      </c>
      <c r="G276" s="423">
        <v>10.471306744129601</v>
      </c>
      <c r="H276" s="392" t="s">
        <v>203</v>
      </c>
      <c r="I276" s="389">
        <v>52805</v>
      </c>
      <c r="J276" s="389">
        <v>52805</v>
      </c>
      <c r="K276" s="389">
        <v>44029.56</v>
      </c>
      <c r="L276" s="385">
        <v>1</v>
      </c>
    </row>
    <row r="277" spans="1:12" s="383" customFormat="1" ht="15" x14ac:dyDescent="0.25">
      <c r="A277" s="384" t="s">
        <v>202</v>
      </c>
      <c r="B277" s="392" t="s">
        <v>194</v>
      </c>
      <c r="C277" s="423">
        <v>83.397900000000007</v>
      </c>
      <c r="D277" s="423">
        <v>5.36</v>
      </c>
      <c r="E277" s="424" t="s">
        <v>529</v>
      </c>
      <c r="F277" s="423">
        <v>10</v>
      </c>
      <c r="G277" s="423">
        <v>10.471306744129601</v>
      </c>
      <c r="H277" s="392" t="s">
        <v>203</v>
      </c>
      <c r="I277" s="389">
        <v>50445</v>
      </c>
      <c r="J277" s="389">
        <v>50445</v>
      </c>
      <c r="K277" s="389">
        <v>42070.080000000002</v>
      </c>
      <c r="L277" s="385">
        <v>1</v>
      </c>
    </row>
    <row r="278" spans="1:12" s="383" customFormat="1" ht="15" x14ac:dyDescent="0.25">
      <c r="A278" s="384" t="s">
        <v>202</v>
      </c>
      <c r="B278" s="392" t="s">
        <v>194</v>
      </c>
      <c r="C278" s="423">
        <v>83.406199999999998</v>
      </c>
      <c r="D278" s="423">
        <v>5.36</v>
      </c>
      <c r="E278" s="424" t="s">
        <v>587</v>
      </c>
      <c r="F278" s="423">
        <v>10</v>
      </c>
      <c r="G278" s="423">
        <v>10.471306744129601</v>
      </c>
      <c r="H278" s="392" t="s">
        <v>203</v>
      </c>
      <c r="I278" s="389">
        <v>53100</v>
      </c>
      <c r="J278" s="389">
        <v>53100</v>
      </c>
      <c r="K278" s="389">
        <v>44288.68</v>
      </c>
      <c r="L278" s="385">
        <v>1</v>
      </c>
    </row>
    <row r="279" spans="1:12" s="383" customFormat="1" ht="15" x14ac:dyDescent="0.25">
      <c r="A279" s="384" t="s">
        <v>202</v>
      </c>
      <c r="B279" s="392" t="s">
        <v>194</v>
      </c>
      <c r="C279" s="423">
        <v>83.439300000000003</v>
      </c>
      <c r="D279" s="423">
        <v>5.36</v>
      </c>
      <c r="E279" s="424" t="s">
        <v>588</v>
      </c>
      <c r="F279" s="423">
        <v>10</v>
      </c>
      <c r="G279" s="423">
        <v>10.471306744129601</v>
      </c>
      <c r="H279" s="392" t="s">
        <v>203</v>
      </c>
      <c r="I279" s="389">
        <v>53100</v>
      </c>
      <c r="J279" s="389">
        <v>53100</v>
      </c>
      <c r="K279" s="389">
        <v>44306.25</v>
      </c>
      <c r="L279" s="385">
        <v>1</v>
      </c>
    </row>
    <row r="280" spans="1:12" s="383" customFormat="1" ht="15" x14ac:dyDescent="0.25">
      <c r="A280" s="384" t="s">
        <v>202</v>
      </c>
      <c r="B280" s="392" t="s">
        <v>194</v>
      </c>
      <c r="C280" s="423">
        <v>83.447599999999994</v>
      </c>
      <c r="D280" s="423">
        <v>5.36</v>
      </c>
      <c r="E280" s="424" t="s">
        <v>589</v>
      </c>
      <c r="F280" s="423">
        <v>10</v>
      </c>
      <c r="G280" s="423">
        <v>10.471306744129601</v>
      </c>
      <c r="H280" s="392" t="s">
        <v>203</v>
      </c>
      <c r="I280" s="389">
        <v>53100</v>
      </c>
      <c r="J280" s="389">
        <v>53100</v>
      </c>
      <c r="K280" s="389">
        <v>44310.65</v>
      </c>
      <c r="L280" s="385">
        <v>1</v>
      </c>
    </row>
    <row r="281" spans="1:12" s="383" customFormat="1" ht="15" x14ac:dyDescent="0.25">
      <c r="A281" s="384" t="s">
        <v>202</v>
      </c>
      <c r="B281" s="392" t="s">
        <v>194</v>
      </c>
      <c r="C281" s="423">
        <v>83.4559</v>
      </c>
      <c r="D281" s="423">
        <v>5.36</v>
      </c>
      <c r="E281" s="424" t="s">
        <v>590</v>
      </c>
      <c r="F281" s="423">
        <v>10</v>
      </c>
      <c r="G281" s="423">
        <v>10.471306744129601</v>
      </c>
      <c r="H281" s="392" t="s">
        <v>203</v>
      </c>
      <c r="I281" s="389">
        <v>150892.5</v>
      </c>
      <c r="J281" s="389">
        <v>150892.5</v>
      </c>
      <c r="K281" s="389">
        <v>125928.63</v>
      </c>
      <c r="L281" s="385">
        <v>3</v>
      </c>
    </row>
    <row r="282" spans="1:12" s="383" customFormat="1" ht="15" x14ac:dyDescent="0.25">
      <c r="A282" s="384" t="s">
        <v>202</v>
      </c>
      <c r="B282" s="392" t="s">
        <v>194</v>
      </c>
      <c r="C282" s="423">
        <v>83.505700000000004</v>
      </c>
      <c r="D282" s="423">
        <v>5.36</v>
      </c>
      <c r="E282" s="424" t="s">
        <v>591</v>
      </c>
      <c r="F282" s="423">
        <v>10</v>
      </c>
      <c r="G282" s="423">
        <v>10.471306744129601</v>
      </c>
      <c r="H282" s="392" t="s">
        <v>203</v>
      </c>
      <c r="I282" s="389">
        <v>66200</v>
      </c>
      <c r="J282" s="389">
        <v>66200</v>
      </c>
      <c r="K282" s="389">
        <v>55280.74</v>
      </c>
      <c r="L282" s="385">
        <v>2</v>
      </c>
    </row>
    <row r="283" spans="1:12" s="383" customFormat="1" ht="15" x14ac:dyDescent="0.25">
      <c r="A283" s="384" t="s">
        <v>202</v>
      </c>
      <c r="B283" s="392" t="s">
        <v>194</v>
      </c>
      <c r="C283" s="423">
        <v>83.522099999999995</v>
      </c>
      <c r="D283" s="423">
        <v>5.36</v>
      </c>
      <c r="E283" s="424" t="s">
        <v>592</v>
      </c>
      <c r="F283" s="423">
        <v>10</v>
      </c>
      <c r="G283" s="423">
        <v>10.471306744129601</v>
      </c>
      <c r="H283" s="392" t="s">
        <v>203</v>
      </c>
      <c r="I283" s="389">
        <v>51035</v>
      </c>
      <c r="J283" s="389">
        <v>51035</v>
      </c>
      <c r="K283" s="389">
        <v>42625.5</v>
      </c>
      <c r="L283" s="385">
        <v>1</v>
      </c>
    </row>
    <row r="284" spans="1:12" s="383" customFormat="1" ht="15" x14ac:dyDescent="0.25">
      <c r="A284" s="384" t="s">
        <v>202</v>
      </c>
      <c r="B284" s="392" t="s">
        <v>194</v>
      </c>
      <c r="C284" s="423">
        <v>83.555099999999996</v>
      </c>
      <c r="D284" s="423">
        <v>5.36</v>
      </c>
      <c r="E284" s="424" t="s">
        <v>593</v>
      </c>
      <c r="F284" s="423">
        <v>10</v>
      </c>
      <c r="G284" s="423">
        <v>10.471306744129601</v>
      </c>
      <c r="H284" s="392" t="s">
        <v>203</v>
      </c>
      <c r="I284" s="389">
        <v>53100</v>
      </c>
      <c r="J284" s="389">
        <v>53100</v>
      </c>
      <c r="K284" s="389">
        <v>44367.73</v>
      </c>
      <c r="L284" s="385">
        <v>1</v>
      </c>
    </row>
    <row r="285" spans="1:12" s="383" customFormat="1" ht="15" x14ac:dyDescent="0.25">
      <c r="A285" s="384" t="s">
        <v>202</v>
      </c>
      <c r="B285" s="392" t="s">
        <v>194</v>
      </c>
      <c r="C285" s="423">
        <v>83.571600000000004</v>
      </c>
      <c r="D285" s="423">
        <v>5.36</v>
      </c>
      <c r="E285" s="424" t="s">
        <v>321</v>
      </c>
      <c r="F285" s="423">
        <v>10</v>
      </c>
      <c r="G285" s="423">
        <v>10.471306744129601</v>
      </c>
      <c r="H285" s="392" t="s">
        <v>203</v>
      </c>
      <c r="I285" s="389">
        <v>47347.5</v>
      </c>
      <c r="J285" s="389">
        <v>47347.5</v>
      </c>
      <c r="K285" s="389">
        <v>39569.050000000003</v>
      </c>
      <c r="L285" s="385">
        <v>1</v>
      </c>
    </row>
    <row r="286" spans="1:12" s="383" customFormat="1" ht="15" x14ac:dyDescent="0.25">
      <c r="A286" s="384" t="s">
        <v>202</v>
      </c>
      <c r="B286" s="392" t="s">
        <v>194</v>
      </c>
      <c r="C286" s="423">
        <v>83.579800000000006</v>
      </c>
      <c r="D286" s="423">
        <v>5.36</v>
      </c>
      <c r="E286" s="424" t="s">
        <v>594</v>
      </c>
      <c r="F286" s="423">
        <v>10</v>
      </c>
      <c r="G286" s="423">
        <v>10.471306744129601</v>
      </c>
      <c r="H286" s="392" t="s">
        <v>203</v>
      </c>
      <c r="I286" s="389">
        <v>50887.5</v>
      </c>
      <c r="J286" s="389">
        <v>50887.5</v>
      </c>
      <c r="K286" s="389">
        <v>42531.69</v>
      </c>
      <c r="L286" s="385">
        <v>1</v>
      </c>
    </row>
    <row r="287" spans="1:12" s="383" customFormat="1" ht="15" x14ac:dyDescent="0.25">
      <c r="A287" s="384" t="s">
        <v>202</v>
      </c>
      <c r="B287" s="392" t="s">
        <v>194</v>
      </c>
      <c r="C287" s="423">
        <v>84.276399999999995</v>
      </c>
      <c r="D287" s="423">
        <v>5.36</v>
      </c>
      <c r="E287" s="424" t="s">
        <v>350</v>
      </c>
      <c r="F287" s="423">
        <v>10</v>
      </c>
      <c r="G287" s="423">
        <v>10.471306744129601</v>
      </c>
      <c r="H287" s="392" t="s">
        <v>203</v>
      </c>
      <c r="I287" s="389">
        <v>53100</v>
      </c>
      <c r="J287" s="389">
        <v>53100</v>
      </c>
      <c r="K287" s="389">
        <v>44750.77</v>
      </c>
      <c r="L287" s="385">
        <v>1</v>
      </c>
    </row>
    <row r="288" spans="1:12" s="383" customFormat="1" ht="15" x14ac:dyDescent="0.25">
      <c r="A288" s="384" t="s">
        <v>202</v>
      </c>
      <c r="B288" s="392" t="s">
        <v>194</v>
      </c>
      <c r="C288" s="423">
        <v>84.318700000000007</v>
      </c>
      <c r="D288" s="423">
        <v>5.36</v>
      </c>
      <c r="E288" s="424" t="s">
        <v>351</v>
      </c>
      <c r="F288" s="423">
        <v>10</v>
      </c>
      <c r="G288" s="423">
        <v>10.4713067441297</v>
      </c>
      <c r="H288" s="392" t="s">
        <v>203</v>
      </c>
      <c r="I288" s="389">
        <v>53100</v>
      </c>
      <c r="J288" s="389">
        <v>53100</v>
      </c>
      <c r="K288" s="389">
        <v>44773.21</v>
      </c>
      <c r="L288" s="385">
        <v>1</v>
      </c>
    </row>
    <row r="289" spans="1:12" s="383" customFormat="1" ht="15" x14ac:dyDescent="0.25">
      <c r="A289" s="384" t="s">
        <v>202</v>
      </c>
      <c r="B289" s="392" t="s">
        <v>194</v>
      </c>
      <c r="C289" s="423">
        <v>84.335599999999999</v>
      </c>
      <c r="D289" s="423">
        <v>5.36</v>
      </c>
      <c r="E289" s="424" t="s">
        <v>595</v>
      </c>
      <c r="F289" s="423">
        <v>10</v>
      </c>
      <c r="G289" s="423">
        <v>10.471306744129601</v>
      </c>
      <c r="H289" s="392" t="s">
        <v>203</v>
      </c>
      <c r="I289" s="389">
        <v>84530</v>
      </c>
      <c r="J289" s="389">
        <v>84530</v>
      </c>
      <c r="K289" s="389">
        <v>71288.899999999994</v>
      </c>
      <c r="L289" s="385">
        <v>2</v>
      </c>
    </row>
    <row r="290" spans="1:12" s="383" customFormat="1" ht="15" x14ac:dyDescent="0.25">
      <c r="A290" s="384" t="s">
        <v>202</v>
      </c>
      <c r="B290" s="392" t="s">
        <v>194</v>
      </c>
      <c r="C290" s="423">
        <v>84.378100000000003</v>
      </c>
      <c r="D290" s="423">
        <v>5.36</v>
      </c>
      <c r="E290" s="424" t="s">
        <v>596</v>
      </c>
      <c r="F290" s="423">
        <v>10</v>
      </c>
      <c r="G290" s="423">
        <v>10.471306744129601</v>
      </c>
      <c r="H290" s="392" t="s">
        <v>203</v>
      </c>
      <c r="I290" s="389">
        <v>75757.5</v>
      </c>
      <c r="J290" s="389">
        <v>75757.5</v>
      </c>
      <c r="K290" s="389">
        <v>63922.74</v>
      </c>
      <c r="L290" s="385">
        <v>2</v>
      </c>
    </row>
    <row r="291" spans="1:12" s="383" customFormat="1" ht="15" x14ac:dyDescent="0.25">
      <c r="A291" s="384" t="s">
        <v>202</v>
      </c>
      <c r="B291" s="392" t="s">
        <v>194</v>
      </c>
      <c r="C291" s="423">
        <v>84.446399999999997</v>
      </c>
      <c r="D291" s="423">
        <v>5.36</v>
      </c>
      <c r="E291" s="424" t="s">
        <v>597</v>
      </c>
      <c r="F291" s="423">
        <v>10</v>
      </c>
      <c r="G291" s="423">
        <v>10.471306744129601</v>
      </c>
      <c r="H291" s="392" t="s">
        <v>203</v>
      </c>
      <c r="I291" s="389">
        <v>48675</v>
      </c>
      <c r="J291" s="389">
        <v>48675</v>
      </c>
      <c r="K291" s="389">
        <v>41104.300000000003</v>
      </c>
      <c r="L291" s="385">
        <v>1</v>
      </c>
    </row>
    <row r="292" spans="1:12" s="289" customFormat="1" ht="15.6" x14ac:dyDescent="0.25">
      <c r="A292" s="384" t="s">
        <v>202</v>
      </c>
      <c r="B292" s="392" t="s">
        <v>194</v>
      </c>
      <c r="C292" s="423">
        <v>84.523499999999999</v>
      </c>
      <c r="D292" s="423">
        <v>5.36</v>
      </c>
      <c r="E292" s="424" t="s">
        <v>533</v>
      </c>
      <c r="F292" s="423">
        <v>10</v>
      </c>
      <c r="G292" s="423">
        <v>10.471306744129601</v>
      </c>
      <c r="H292" s="392" t="s">
        <v>203</v>
      </c>
      <c r="I292" s="389">
        <v>53100</v>
      </c>
      <c r="J292" s="389">
        <v>53100</v>
      </c>
      <c r="K292" s="389">
        <v>44882</v>
      </c>
      <c r="L292" s="385">
        <v>1</v>
      </c>
    </row>
    <row r="293" spans="1:12" s="289" customFormat="1" ht="15.6" x14ac:dyDescent="0.25">
      <c r="A293" s="384" t="s">
        <v>202</v>
      </c>
      <c r="B293" s="392" t="s">
        <v>194</v>
      </c>
      <c r="C293" s="423">
        <v>86.336100000000002</v>
      </c>
      <c r="D293" s="423">
        <v>5.07</v>
      </c>
      <c r="E293" s="424" t="s">
        <v>598</v>
      </c>
      <c r="F293" s="423">
        <v>9.75</v>
      </c>
      <c r="G293" s="423">
        <v>10.1977219732574</v>
      </c>
      <c r="H293" s="392" t="s">
        <v>203</v>
      </c>
      <c r="I293" s="389">
        <v>50150</v>
      </c>
      <c r="J293" s="389">
        <v>50150</v>
      </c>
      <c r="K293" s="389">
        <v>43297.56</v>
      </c>
      <c r="L293" s="385">
        <v>1</v>
      </c>
    </row>
    <row r="294" spans="1:12" s="383" customFormat="1" ht="15" x14ac:dyDescent="0.25">
      <c r="A294" s="384" t="s">
        <v>202</v>
      </c>
      <c r="B294" s="392" t="s">
        <v>194</v>
      </c>
      <c r="C294" s="423">
        <v>86.4572</v>
      </c>
      <c r="D294" s="423">
        <v>5.07</v>
      </c>
      <c r="E294" s="424" t="s">
        <v>599</v>
      </c>
      <c r="F294" s="423">
        <v>9.75</v>
      </c>
      <c r="G294" s="423">
        <v>10.1977219732574</v>
      </c>
      <c r="H294" s="392" t="s">
        <v>203</v>
      </c>
      <c r="I294" s="389">
        <v>41958</v>
      </c>
      <c r="J294" s="389">
        <v>41958</v>
      </c>
      <c r="K294" s="389">
        <v>36275.69</v>
      </c>
      <c r="L294" s="385">
        <v>1</v>
      </c>
    </row>
    <row r="295" spans="1:12" s="383" customFormat="1" ht="15" x14ac:dyDescent="0.25">
      <c r="A295" s="384" t="s">
        <v>202</v>
      </c>
      <c r="B295" s="392" t="s">
        <v>194</v>
      </c>
      <c r="C295" s="423">
        <v>88.397300000000001</v>
      </c>
      <c r="D295" s="423">
        <v>5.07</v>
      </c>
      <c r="E295" s="424" t="s">
        <v>600</v>
      </c>
      <c r="F295" s="423">
        <v>9</v>
      </c>
      <c r="G295" s="423">
        <v>9.3806897670982998</v>
      </c>
      <c r="H295" s="392" t="s">
        <v>203</v>
      </c>
      <c r="I295" s="389">
        <v>96170</v>
      </c>
      <c r="J295" s="389">
        <v>96170</v>
      </c>
      <c r="K295" s="389">
        <v>85011.67</v>
      </c>
      <c r="L295" s="385">
        <v>1</v>
      </c>
    </row>
    <row r="296" spans="1:12" s="383" customFormat="1" ht="15" x14ac:dyDescent="0.25">
      <c r="A296" s="384" t="s">
        <v>202</v>
      </c>
      <c r="B296" s="392" t="s">
        <v>194</v>
      </c>
      <c r="C296" s="423">
        <v>89.247100000000003</v>
      </c>
      <c r="D296" s="423">
        <v>5.07</v>
      </c>
      <c r="E296" s="424" t="s">
        <v>601</v>
      </c>
      <c r="F296" s="423">
        <v>9</v>
      </c>
      <c r="G296" s="423">
        <v>9.3806897670982998</v>
      </c>
      <c r="H296" s="392" t="s">
        <v>203</v>
      </c>
      <c r="I296" s="389">
        <v>79600</v>
      </c>
      <c r="J296" s="389">
        <v>79600</v>
      </c>
      <c r="K296" s="389">
        <v>71040.679999999993</v>
      </c>
      <c r="L296" s="385">
        <v>1</v>
      </c>
    </row>
    <row r="297" spans="1:12" s="383" customFormat="1" ht="15" x14ac:dyDescent="0.25">
      <c r="A297" s="384" t="s">
        <v>202</v>
      </c>
      <c r="B297" s="392" t="s">
        <v>194</v>
      </c>
      <c r="C297" s="423">
        <v>89.640900000000002</v>
      </c>
      <c r="D297" s="423">
        <v>4.71</v>
      </c>
      <c r="E297" s="424" t="s">
        <v>602</v>
      </c>
      <c r="F297" s="423">
        <v>9.5</v>
      </c>
      <c r="G297" s="423">
        <v>9.9247584081007005</v>
      </c>
      <c r="H297" s="392" t="s">
        <v>203</v>
      </c>
      <c r="I297" s="389">
        <v>53100</v>
      </c>
      <c r="J297" s="389">
        <v>53100</v>
      </c>
      <c r="K297" s="389">
        <v>47599.29</v>
      </c>
      <c r="L297" s="385">
        <v>1</v>
      </c>
    </row>
    <row r="298" spans="1:12" s="383" customFormat="1" ht="15" x14ac:dyDescent="0.25">
      <c r="A298" s="384" t="s">
        <v>202</v>
      </c>
      <c r="B298" s="392" t="s">
        <v>194</v>
      </c>
      <c r="C298" s="423">
        <v>91.188000000000002</v>
      </c>
      <c r="D298" s="423">
        <v>4.3</v>
      </c>
      <c r="E298" s="424" t="s">
        <v>603</v>
      </c>
      <c r="F298" s="423">
        <v>11</v>
      </c>
      <c r="G298" s="423">
        <v>11.571883619521399</v>
      </c>
      <c r="H298" s="392" t="s">
        <v>203</v>
      </c>
      <c r="I298" s="389">
        <v>6130</v>
      </c>
      <c r="J298" s="389">
        <v>6130</v>
      </c>
      <c r="K298" s="389">
        <v>5589.82</v>
      </c>
      <c r="L298" s="385">
        <v>2</v>
      </c>
    </row>
    <row r="299" spans="1:12" s="383" customFormat="1" ht="15" x14ac:dyDescent="0.25">
      <c r="A299" s="384" t="s">
        <v>202</v>
      </c>
      <c r="B299" s="392" t="s">
        <v>194</v>
      </c>
      <c r="C299" s="423">
        <v>92.337199999999996</v>
      </c>
      <c r="D299" s="423">
        <v>4.3</v>
      </c>
      <c r="E299" s="424" t="s">
        <v>604</v>
      </c>
      <c r="F299" s="423">
        <v>10</v>
      </c>
      <c r="G299" s="423">
        <v>10.471306744129601</v>
      </c>
      <c r="H299" s="392" t="s">
        <v>203</v>
      </c>
      <c r="I299" s="389">
        <v>5890</v>
      </c>
      <c r="J299" s="389">
        <v>5890</v>
      </c>
      <c r="K299" s="389">
        <v>5438.66</v>
      </c>
      <c r="L299" s="385">
        <v>2</v>
      </c>
    </row>
    <row r="300" spans="1:12" s="383" customFormat="1" ht="15" x14ac:dyDescent="0.25">
      <c r="A300" s="384" t="s">
        <v>202</v>
      </c>
      <c r="B300" s="392" t="s">
        <v>194</v>
      </c>
      <c r="C300" s="423">
        <v>92.405500000000004</v>
      </c>
      <c r="D300" s="423">
        <v>4.3</v>
      </c>
      <c r="E300" s="424" t="s">
        <v>605</v>
      </c>
      <c r="F300" s="423">
        <v>10</v>
      </c>
      <c r="G300" s="423">
        <v>10.471306744129601</v>
      </c>
      <c r="H300" s="392" t="s">
        <v>203</v>
      </c>
      <c r="I300" s="389">
        <v>20100</v>
      </c>
      <c r="J300" s="389">
        <v>20100</v>
      </c>
      <c r="K300" s="389">
        <v>18573.509999999998</v>
      </c>
      <c r="L300" s="385">
        <v>2</v>
      </c>
    </row>
    <row r="301" spans="1:12" s="289" customFormat="1" ht="15.6" x14ac:dyDescent="0.25">
      <c r="A301" s="384" t="s">
        <v>202</v>
      </c>
      <c r="B301" s="392" t="s">
        <v>194</v>
      </c>
      <c r="C301" s="423">
        <v>92.419200000000004</v>
      </c>
      <c r="D301" s="423">
        <v>4.3</v>
      </c>
      <c r="E301" s="424" t="s">
        <v>606</v>
      </c>
      <c r="F301" s="423">
        <v>10</v>
      </c>
      <c r="G301" s="423">
        <v>10.471306744129601</v>
      </c>
      <c r="H301" s="392" t="s">
        <v>203</v>
      </c>
      <c r="I301" s="389">
        <v>2670</v>
      </c>
      <c r="J301" s="389">
        <v>2670</v>
      </c>
      <c r="K301" s="389">
        <v>2467.59</v>
      </c>
      <c r="L301" s="385">
        <v>1</v>
      </c>
    </row>
    <row r="302" spans="1:12" s="289" customFormat="1" ht="15.6" x14ac:dyDescent="0.25">
      <c r="A302" s="384" t="s">
        <v>202</v>
      </c>
      <c r="B302" s="392" t="s">
        <v>194</v>
      </c>
      <c r="C302" s="423">
        <v>92.432900000000004</v>
      </c>
      <c r="D302" s="423">
        <v>4.3</v>
      </c>
      <c r="E302" s="424" t="s">
        <v>607</v>
      </c>
      <c r="F302" s="423">
        <v>10</v>
      </c>
      <c r="G302" s="423">
        <v>10.471306744129601</v>
      </c>
      <c r="H302" s="392" t="s">
        <v>203</v>
      </c>
      <c r="I302" s="389">
        <v>23840</v>
      </c>
      <c r="J302" s="389">
        <v>23840</v>
      </c>
      <c r="K302" s="389">
        <v>22036.01</v>
      </c>
      <c r="L302" s="385">
        <v>2</v>
      </c>
    </row>
    <row r="303" spans="1:12" s="383" customFormat="1" ht="15" x14ac:dyDescent="0.25">
      <c r="A303" s="384" t="s">
        <v>202</v>
      </c>
      <c r="B303" s="392" t="s">
        <v>194</v>
      </c>
      <c r="C303" s="423">
        <v>92.611000000000004</v>
      </c>
      <c r="D303" s="423">
        <v>4.3</v>
      </c>
      <c r="E303" s="424" t="s">
        <v>608</v>
      </c>
      <c r="F303" s="423">
        <v>10</v>
      </c>
      <c r="G303" s="423">
        <v>10.471306744129601</v>
      </c>
      <c r="H303" s="392" t="s">
        <v>203</v>
      </c>
      <c r="I303" s="389">
        <v>12200</v>
      </c>
      <c r="J303" s="389">
        <v>12200</v>
      </c>
      <c r="K303" s="389">
        <v>11298.54</v>
      </c>
      <c r="L303" s="385">
        <v>2</v>
      </c>
    </row>
    <row r="304" spans="1:12" s="383" customFormat="1" ht="15" x14ac:dyDescent="0.25">
      <c r="A304" s="384" t="s">
        <v>202</v>
      </c>
      <c r="B304" s="392" t="s">
        <v>194</v>
      </c>
      <c r="C304" s="423">
        <v>99</v>
      </c>
      <c r="D304" s="423">
        <v>4.71</v>
      </c>
      <c r="E304" s="424" t="s">
        <v>609</v>
      </c>
      <c r="F304" s="423">
        <v>5.1521829124935001</v>
      </c>
      <c r="G304" s="423">
        <v>5.2756055976580001</v>
      </c>
      <c r="H304" s="392" t="s">
        <v>203</v>
      </c>
      <c r="I304" s="389">
        <v>53100</v>
      </c>
      <c r="J304" s="389">
        <v>53100</v>
      </c>
      <c r="K304" s="389">
        <v>52569</v>
      </c>
      <c r="L304" s="385">
        <v>1</v>
      </c>
    </row>
    <row r="305" spans="1:12" s="383" customFormat="1" ht="15" x14ac:dyDescent="0.25">
      <c r="A305" s="384" t="s">
        <v>202</v>
      </c>
      <c r="B305" s="392" t="s">
        <v>194</v>
      </c>
      <c r="C305" s="423">
        <v>99</v>
      </c>
      <c r="D305" s="423">
        <v>5.07</v>
      </c>
      <c r="E305" s="424" t="s">
        <v>356</v>
      </c>
      <c r="F305" s="423">
        <v>5.4192428359078004</v>
      </c>
      <c r="G305" s="423">
        <v>5.5558940501313003</v>
      </c>
      <c r="H305" s="392" t="s">
        <v>203</v>
      </c>
      <c r="I305" s="389">
        <v>52657.5</v>
      </c>
      <c r="J305" s="389">
        <v>52657.5</v>
      </c>
      <c r="K305" s="389">
        <v>52130.93</v>
      </c>
      <c r="L305" s="385">
        <v>1</v>
      </c>
    </row>
    <row r="306" spans="1:12" s="383" customFormat="1" ht="15" x14ac:dyDescent="0.25">
      <c r="A306" s="384" t="s">
        <v>202</v>
      </c>
      <c r="B306" s="392" t="s">
        <v>194</v>
      </c>
      <c r="C306" s="423">
        <v>99</v>
      </c>
      <c r="D306" s="423">
        <v>5.36</v>
      </c>
      <c r="E306" s="424" t="s">
        <v>353</v>
      </c>
      <c r="F306" s="423">
        <v>5.6326023406898997</v>
      </c>
      <c r="G306" s="423">
        <v>5.7803134719131997</v>
      </c>
      <c r="H306" s="392" t="s">
        <v>203</v>
      </c>
      <c r="I306" s="389">
        <v>53100</v>
      </c>
      <c r="J306" s="389">
        <v>53100</v>
      </c>
      <c r="K306" s="389">
        <v>52569</v>
      </c>
      <c r="L306" s="385">
        <v>1</v>
      </c>
    </row>
    <row r="307" spans="1:12" s="383" customFormat="1" ht="15" x14ac:dyDescent="0.25">
      <c r="A307" s="384" t="s">
        <v>202</v>
      </c>
      <c r="B307" s="392" t="s">
        <v>194</v>
      </c>
      <c r="C307" s="423">
        <v>99</v>
      </c>
      <c r="D307" s="423">
        <v>5.36</v>
      </c>
      <c r="E307" s="424" t="s">
        <v>610</v>
      </c>
      <c r="F307" s="423">
        <v>5.6165419328282002</v>
      </c>
      <c r="G307" s="423">
        <v>5.7634053308090998</v>
      </c>
      <c r="H307" s="392" t="s">
        <v>203</v>
      </c>
      <c r="I307" s="389">
        <v>102955</v>
      </c>
      <c r="J307" s="389">
        <v>102955</v>
      </c>
      <c r="K307" s="389">
        <v>101925.45</v>
      </c>
      <c r="L307" s="385">
        <v>2</v>
      </c>
    </row>
    <row r="308" spans="1:12" s="383" customFormat="1" ht="15" x14ac:dyDescent="0.25">
      <c r="A308" s="384" t="s">
        <v>202</v>
      </c>
      <c r="B308" s="392" t="s">
        <v>194</v>
      </c>
      <c r="C308" s="423">
        <v>99.429400000000001</v>
      </c>
      <c r="D308" s="423">
        <v>5.36</v>
      </c>
      <c r="E308" s="424" t="s">
        <v>594</v>
      </c>
      <c r="F308" s="423">
        <v>5.5066417539371999</v>
      </c>
      <c r="G308" s="423">
        <v>5.6477706394835998</v>
      </c>
      <c r="H308" s="392" t="s">
        <v>203</v>
      </c>
      <c r="I308" s="389">
        <v>50445</v>
      </c>
      <c r="J308" s="389">
        <v>50445</v>
      </c>
      <c r="K308" s="389">
        <v>50157.16</v>
      </c>
      <c r="L308" s="385">
        <v>1</v>
      </c>
    </row>
    <row r="309" spans="1:12" s="383" customFormat="1" ht="15" x14ac:dyDescent="0.25">
      <c r="A309" s="384" t="s">
        <v>202</v>
      </c>
      <c r="B309" s="392" t="s">
        <v>194</v>
      </c>
      <c r="C309" s="423">
        <v>99.4298</v>
      </c>
      <c r="D309" s="423">
        <v>5.36</v>
      </c>
      <c r="E309" s="424" t="s">
        <v>594</v>
      </c>
      <c r="F309" s="423">
        <v>5.5065385917334</v>
      </c>
      <c r="G309" s="423">
        <v>5.6476621488158001</v>
      </c>
      <c r="H309" s="392" t="s">
        <v>203</v>
      </c>
      <c r="I309" s="389">
        <v>52510</v>
      </c>
      <c r="J309" s="389">
        <v>52510</v>
      </c>
      <c r="K309" s="389">
        <v>52210.59</v>
      </c>
      <c r="L309" s="385">
        <v>1</v>
      </c>
    </row>
    <row r="310" spans="1:12" s="383" customFormat="1" ht="15" x14ac:dyDescent="0.25">
      <c r="A310" s="384" t="s">
        <v>202</v>
      </c>
      <c r="B310" s="392" t="s">
        <v>194</v>
      </c>
      <c r="C310" s="423">
        <v>99.43</v>
      </c>
      <c r="D310" s="423">
        <v>4.71</v>
      </c>
      <c r="E310" s="424" t="s">
        <v>611</v>
      </c>
      <c r="F310" s="423">
        <v>4.9635977076944</v>
      </c>
      <c r="G310" s="423">
        <v>5.0780901909271003</v>
      </c>
      <c r="H310" s="392" t="s">
        <v>203</v>
      </c>
      <c r="I310" s="389">
        <v>53100</v>
      </c>
      <c r="J310" s="389">
        <v>53100</v>
      </c>
      <c r="K310" s="389">
        <v>52797.33</v>
      </c>
      <c r="L310" s="385">
        <v>1</v>
      </c>
    </row>
    <row r="311" spans="1:12" s="383" customFormat="1" ht="15" x14ac:dyDescent="0.25">
      <c r="A311" s="384" t="s">
        <v>202</v>
      </c>
      <c r="B311" s="392" t="s">
        <v>194</v>
      </c>
      <c r="C311" s="423">
        <v>99.430599999999998</v>
      </c>
      <c r="D311" s="423">
        <v>5.07</v>
      </c>
      <c r="E311" s="424" t="s">
        <v>548</v>
      </c>
      <c r="F311" s="423">
        <v>5.2697078790544998</v>
      </c>
      <c r="G311" s="423">
        <v>5.3988678750497003</v>
      </c>
      <c r="H311" s="392" t="s">
        <v>203</v>
      </c>
      <c r="I311" s="389">
        <v>52657.5</v>
      </c>
      <c r="J311" s="389">
        <v>52657.5</v>
      </c>
      <c r="K311" s="389">
        <v>52357.67</v>
      </c>
      <c r="L311" s="385">
        <v>1</v>
      </c>
    </row>
    <row r="312" spans="1:12" s="383" customFormat="1" ht="15" x14ac:dyDescent="0.25">
      <c r="A312" s="384" t="s">
        <v>202</v>
      </c>
      <c r="B312" s="392" t="s">
        <v>194</v>
      </c>
      <c r="C312" s="423">
        <v>99.430700000000002</v>
      </c>
      <c r="D312" s="423">
        <v>5.36</v>
      </c>
      <c r="E312" s="424" t="s">
        <v>532</v>
      </c>
      <c r="F312" s="423">
        <v>5.5155757705584003</v>
      </c>
      <c r="G312" s="423">
        <v>5.6571664972516</v>
      </c>
      <c r="H312" s="392" t="s">
        <v>203</v>
      </c>
      <c r="I312" s="389">
        <v>53100</v>
      </c>
      <c r="J312" s="389">
        <v>53100</v>
      </c>
      <c r="K312" s="389">
        <v>52797.7</v>
      </c>
      <c r="L312" s="385">
        <v>1</v>
      </c>
    </row>
    <row r="313" spans="1:12" s="383" customFormat="1" ht="15.6" x14ac:dyDescent="0.3">
      <c r="A313" s="386" t="s">
        <v>201</v>
      </c>
      <c r="B313" s="403" t="s">
        <v>201</v>
      </c>
      <c r="C313" s="421" t="s">
        <v>201</v>
      </c>
      <c r="D313" s="421" t="s">
        <v>201</v>
      </c>
      <c r="E313" s="422" t="s">
        <v>201</v>
      </c>
      <c r="F313" s="421" t="s">
        <v>201</v>
      </c>
      <c r="G313" s="421" t="s">
        <v>201</v>
      </c>
      <c r="H313" s="403" t="s">
        <v>201</v>
      </c>
      <c r="I313" s="391">
        <v>2260838</v>
      </c>
      <c r="J313" s="391">
        <v>2260838</v>
      </c>
      <c r="K313" s="391">
        <v>1984254.31</v>
      </c>
      <c r="L313" s="387">
        <v>55</v>
      </c>
    </row>
    <row r="314" spans="1:12" s="383" customFormat="1" ht="15.6" x14ac:dyDescent="0.3">
      <c r="A314" s="386" t="s">
        <v>127</v>
      </c>
      <c r="B314" s="403"/>
      <c r="C314" s="421"/>
      <c r="D314" s="421"/>
      <c r="E314" s="422"/>
      <c r="F314" s="421"/>
      <c r="G314" s="421"/>
      <c r="H314" s="403"/>
      <c r="I314" s="391"/>
      <c r="J314" s="391"/>
      <c r="K314" s="391"/>
      <c r="L314" s="387"/>
    </row>
    <row r="315" spans="1:12" s="383" customFormat="1" ht="15" x14ac:dyDescent="0.25">
      <c r="A315" s="384" t="s">
        <v>204</v>
      </c>
      <c r="B315" s="392" t="s">
        <v>194</v>
      </c>
      <c r="C315" s="423">
        <v>100</v>
      </c>
      <c r="D315" s="423">
        <v>2.2296999999999998</v>
      </c>
      <c r="E315" s="424" t="s">
        <v>273</v>
      </c>
      <c r="F315" s="423">
        <v>2.2296999999999998</v>
      </c>
      <c r="G315" s="423">
        <v>2.2499559142296</v>
      </c>
      <c r="H315" s="392" t="s">
        <v>195</v>
      </c>
      <c r="I315" s="389">
        <v>1506317.48</v>
      </c>
      <c r="J315" s="389">
        <v>1500000</v>
      </c>
      <c r="K315" s="389">
        <v>1500000</v>
      </c>
      <c r="L315" s="385">
        <v>1</v>
      </c>
    </row>
    <row r="316" spans="1:12" s="383" customFormat="1" ht="15" x14ac:dyDescent="0.25">
      <c r="A316" s="384" t="s">
        <v>204</v>
      </c>
      <c r="B316" s="392" t="s">
        <v>194</v>
      </c>
      <c r="C316" s="423">
        <v>100</v>
      </c>
      <c r="D316" s="423">
        <v>2.4773999999999998</v>
      </c>
      <c r="E316" s="424" t="s">
        <v>612</v>
      </c>
      <c r="F316" s="423">
        <v>2.4773999999999998</v>
      </c>
      <c r="G316" s="423">
        <v>2.4999910387202999</v>
      </c>
      <c r="H316" s="392" t="s">
        <v>195</v>
      </c>
      <c r="I316" s="389">
        <v>1509909.6</v>
      </c>
      <c r="J316" s="389">
        <v>1500000</v>
      </c>
      <c r="K316" s="389">
        <v>1500000</v>
      </c>
      <c r="L316" s="385">
        <v>1</v>
      </c>
    </row>
    <row r="317" spans="1:12" s="383" customFormat="1" ht="15" x14ac:dyDescent="0.25">
      <c r="A317" s="384" t="s">
        <v>204</v>
      </c>
      <c r="B317" s="392" t="s">
        <v>194</v>
      </c>
      <c r="C317" s="423">
        <v>100</v>
      </c>
      <c r="D317" s="423">
        <v>6.05</v>
      </c>
      <c r="E317" s="424" t="s">
        <v>613</v>
      </c>
      <c r="F317" s="423">
        <v>6.05</v>
      </c>
      <c r="G317" s="423">
        <v>6.2120465371350999</v>
      </c>
      <c r="H317" s="392" t="s">
        <v>195</v>
      </c>
      <c r="I317" s="389">
        <v>856570.97</v>
      </c>
      <c r="J317" s="389">
        <v>850000</v>
      </c>
      <c r="K317" s="389">
        <v>850000</v>
      </c>
      <c r="L317" s="385">
        <v>1</v>
      </c>
    </row>
    <row r="318" spans="1:12" s="383" customFormat="1" ht="15" x14ac:dyDescent="0.25">
      <c r="A318" s="384" t="s">
        <v>204</v>
      </c>
      <c r="B318" s="392" t="s">
        <v>194</v>
      </c>
      <c r="C318" s="423">
        <v>100</v>
      </c>
      <c r="D318" s="423">
        <v>6.9</v>
      </c>
      <c r="E318" s="424" t="s">
        <v>308</v>
      </c>
      <c r="F318" s="423">
        <v>6.9</v>
      </c>
      <c r="G318" s="423">
        <v>7.0319063555885997</v>
      </c>
      <c r="H318" s="392" t="s">
        <v>195</v>
      </c>
      <c r="I318" s="389">
        <v>206171.67</v>
      </c>
      <c r="J318" s="389">
        <v>200000</v>
      </c>
      <c r="K318" s="389">
        <v>200000</v>
      </c>
      <c r="L318" s="385">
        <v>1</v>
      </c>
    </row>
    <row r="319" spans="1:12" s="289" customFormat="1" ht="15.6" x14ac:dyDescent="0.25">
      <c r="A319" s="384" t="s">
        <v>204</v>
      </c>
      <c r="B319" s="392" t="s">
        <v>194</v>
      </c>
      <c r="C319" s="423">
        <v>100</v>
      </c>
      <c r="D319" s="423">
        <v>6.95</v>
      </c>
      <c r="E319" s="424" t="s">
        <v>267</v>
      </c>
      <c r="F319" s="423">
        <v>6.95</v>
      </c>
      <c r="G319" s="423">
        <v>7.0604818134757004</v>
      </c>
      <c r="H319" s="392" t="s">
        <v>195</v>
      </c>
      <c r="I319" s="389">
        <v>103764.58</v>
      </c>
      <c r="J319" s="389">
        <v>100000</v>
      </c>
      <c r="K319" s="389">
        <v>100000</v>
      </c>
      <c r="L319" s="385">
        <v>1</v>
      </c>
    </row>
    <row r="320" spans="1:12" s="289" customFormat="1" ht="15.6" x14ac:dyDescent="0.25">
      <c r="A320" s="384" t="s">
        <v>204</v>
      </c>
      <c r="B320" s="392" t="s">
        <v>194</v>
      </c>
      <c r="C320" s="423">
        <v>100</v>
      </c>
      <c r="D320" s="423">
        <v>7</v>
      </c>
      <c r="E320" s="424" t="s">
        <v>366</v>
      </c>
      <c r="F320" s="423">
        <v>7</v>
      </c>
      <c r="G320" s="423">
        <v>7.0728268821269999</v>
      </c>
      <c r="H320" s="392" t="s">
        <v>195</v>
      </c>
      <c r="I320" s="389">
        <v>104900</v>
      </c>
      <c r="J320" s="389">
        <v>100000</v>
      </c>
      <c r="K320" s="389">
        <v>100000</v>
      </c>
      <c r="L320" s="385">
        <v>1</v>
      </c>
    </row>
    <row r="321" spans="1:12" s="383" customFormat="1" ht="15" x14ac:dyDescent="0.25">
      <c r="A321" s="384" t="s">
        <v>614</v>
      </c>
      <c r="B321" s="392" t="s">
        <v>194</v>
      </c>
      <c r="C321" s="423">
        <v>100</v>
      </c>
      <c r="D321" s="423">
        <v>5.55</v>
      </c>
      <c r="E321" s="424" t="s">
        <v>267</v>
      </c>
      <c r="F321" s="423">
        <v>5.55</v>
      </c>
      <c r="G321" s="423">
        <v>5.6204811693790004</v>
      </c>
      <c r="H321" s="392" t="s">
        <v>195</v>
      </c>
      <c r="I321" s="389">
        <v>1030062.5</v>
      </c>
      <c r="J321" s="389">
        <v>1000000</v>
      </c>
      <c r="K321" s="389">
        <v>1000000</v>
      </c>
      <c r="L321" s="385">
        <v>1</v>
      </c>
    </row>
    <row r="322" spans="1:12" s="383" customFormat="1" ht="15" x14ac:dyDescent="0.25">
      <c r="A322" s="384" t="s">
        <v>614</v>
      </c>
      <c r="B322" s="392" t="s">
        <v>194</v>
      </c>
      <c r="C322" s="423">
        <v>100</v>
      </c>
      <c r="D322" s="423">
        <v>5.55</v>
      </c>
      <c r="E322" s="424" t="s">
        <v>366</v>
      </c>
      <c r="F322" s="423">
        <v>5.55</v>
      </c>
      <c r="G322" s="423">
        <v>5.5958669587054999</v>
      </c>
      <c r="H322" s="392" t="s">
        <v>195</v>
      </c>
      <c r="I322" s="389">
        <v>519425</v>
      </c>
      <c r="J322" s="389">
        <v>500000</v>
      </c>
      <c r="K322" s="389">
        <v>500000</v>
      </c>
      <c r="L322" s="385">
        <v>1</v>
      </c>
    </row>
    <row r="323" spans="1:12" s="383" customFormat="1" ht="15" x14ac:dyDescent="0.25">
      <c r="A323" s="384" t="s">
        <v>615</v>
      </c>
      <c r="B323" s="392" t="s">
        <v>194</v>
      </c>
      <c r="C323" s="423">
        <v>100</v>
      </c>
      <c r="D323" s="423">
        <v>7.25</v>
      </c>
      <c r="E323" s="424" t="s">
        <v>206</v>
      </c>
      <c r="F323" s="423">
        <v>7.25</v>
      </c>
      <c r="G323" s="423">
        <v>7.3806588301053004</v>
      </c>
      <c r="H323" s="392" t="s">
        <v>195</v>
      </c>
      <c r="I323" s="389">
        <v>31093.54</v>
      </c>
      <c r="J323" s="389">
        <v>30000</v>
      </c>
      <c r="K323" s="389">
        <v>30000</v>
      </c>
      <c r="L323" s="385">
        <v>1</v>
      </c>
    </row>
    <row r="324" spans="1:12" s="383" customFormat="1" ht="15" x14ac:dyDescent="0.25">
      <c r="A324" s="384" t="s">
        <v>615</v>
      </c>
      <c r="B324" s="392" t="s">
        <v>194</v>
      </c>
      <c r="C324" s="423">
        <v>100</v>
      </c>
      <c r="D324" s="423">
        <v>7.75</v>
      </c>
      <c r="E324" s="424" t="s">
        <v>616</v>
      </c>
      <c r="F324" s="423">
        <v>7.75</v>
      </c>
      <c r="G324" s="423">
        <v>7.9693906343767997</v>
      </c>
      <c r="H324" s="392" t="s">
        <v>195</v>
      </c>
      <c r="I324" s="389">
        <v>306458.33</v>
      </c>
      <c r="J324" s="389">
        <v>300000</v>
      </c>
      <c r="K324" s="389">
        <v>300000</v>
      </c>
      <c r="L324" s="385">
        <v>1</v>
      </c>
    </row>
    <row r="325" spans="1:12" s="383" customFormat="1" ht="15" x14ac:dyDescent="0.25">
      <c r="A325" s="384" t="s">
        <v>615</v>
      </c>
      <c r="B325" s="392" t="s">
        <v>194</v>
      </c>
      <c r="C325" s="423">
        <v>100</v>
      </c>
      <c r="D325" s="423">
        <v>8.25</v>
      </c>
      <c r="E325" s="424" t="s">
        <v>303</v>
      </c>
      <c r="F325" s="423">
        <v>8.25</v>
      </c>
      <c r="G325" s="423">
        <v>8.4779658445463006</v>
      </c>
      <c r="H325" s="392" t="s">
        <v>195</v>
      </c>
      <c r="I325" s="389">
        <v>349427.92</v>
      </c>
      <c r="J325" s="389">
        <v>340000</v>
      </c>
      <c r="K325" s="389">
        <v>340000</v>
      </c>
      <c r="L325" s="385">
        <v>1</v>
      </c>
    </row>
    <row r="326" spans="1:12" s="383" customFormat="1" ht="15" x14ac:dyDescent="0.25">
      <c r="A326" s="384" t="s">
        <v>615</v>
      </c>
      <c r="B326" s="392" t="s">
        <v>194</v>
      </c>
      <c r="C326" s="423">
        <v>100</v>
      </c>
      <c r="D326" s="423">
        <v>8.25</v>
      </c>
      <c r="E326" s="424" t="s">
        <v>413</v>
      </c>
      <c r="F326" s="423">
        <v>8.25</v>
      </c>
      <c r="G326" s="423">
        <v>8.4740135074801</v>
      </c>
      <c r="H326" s="392" t="s">
        <v>195</v>
      </c>
      <c r="I326" s="389">
        <v>514322.92</v>
      </c>
      <c r="J326" s="389">
        <v>500000</v>
      </c>
      <c r="K326" s="389">
        <v>500000</v>
      </c>
      <c r="L326" s="385">
        <v>1</v>
      </c>
    </row>
    <row r="327" spans="1:12" s="383" customFormat="1" ht="15" x14ac:dyDescent="0.25">
      <c r="A327" s="384" t="s">
        <v>615</v>
      </c>
      <c r="B327" s="392" t="s">
        <v>194</v>
      </c>
      <c r="C327" s="423">
        <v>100</v>
      </c>
      <c r="D327" s="423">
        <v>8.5</v>
      </c>
      <c r="E327" s="424" t="s">
        <v>374</v>
      </c>
      <c r="F327" s="423">
        <v>8.5</v>
      </c>
      <c r="G327" s="423">
        <v>8.6692967921822994</v>
      </c>
      <c r="H327" s="392" t="s">
        <v>195</v>
      </c>
      <c r="I327" s="389">
        <v>104509.72</v>
      </c>
      <c r="J327" s="389">
        <v>100000</v>
      </c>
      <c r="K327" s="389">
        <v>100000</v>
      </c>
      <c r="L327" s="385">
        <v>1</v>
      </c>
    </row>
    <row r="328" spans="1:12" s="383" customFormat="1" ht="15" x14ac:dyDescent="0.25">
      <c r="A328" s="384" t="s">
        <v>615</v>
      </c>
      <c r="B328" s="392" t="s">
        <v>194</v>
      </c>
      <c r="C328" s="423">
        <v>100</v>
      </c>
      <c r="D328" s="423">
        <v>8.75</v>
      </c>
      <c r="E328" s="424" t="s">
        <v>617</v>
      </c>
      <c r="F328" s="423">
        <v>8.75</v>
      </c>
      <c r="G328" s="423">
        <v>8.7438038978077994</v>
      </c>
      <c r="H328" s="392" t="s">
        <v>195</v>
      </c>
      <c r="I328" s="389">
        <v>108895.83</v>
      </c>
      <c r="J328" s="389">
        <v>100000</v>
      </c>
      <c r="K328" s="389">
        <v>100000</v>
      </c>
      <c r="L328" s="385">
        <v>1</v>
      </c>
    </row>
    <row r="329" spans="1:12" s="383" customFormat="1" ht="15" x14ac:dyDescent="0.25">
      <c r="A329" s="384" t="s">
        <v>207</v>
      </c>
      <c r="B329" s="392" t="s">
        <v>194</v>
      </c>
      <c r="C329" s="423">
        <v>100</v>
      </c>
      <c r="D329" s="423">
        <v>2.23</v>
      </c>
      <c r="E329" s="424" t="s">
        <v>618</v>
      </c>
      <c r="F329" s="423">
        <v>2.23</v>
      </c>
      <c r="G329" s="423">
        <v>2.2500507216665002</v>
      </c>
      <c r="H329" s="392" t="s">
        <v>195</v>
      </c>
      <c r="I329" s="389">
        <v>2008796.11</v>
      </c>
      <c r="J329" s="389">
        <v>2000000</v>
      </c>
      <c r="K329" s="389">
        <v>2000000</v>
      </c>
      <c r="L329" s="385">
        <v>1</v>
      </c>
    </row>
    <row r="330" spans="1:12" s="383" customFormat="1" ht="15" x14ac:dyDescent="0.25">
      <c r="A330" s="384" t="s">
        <v>207</v>
      </c>
      <c r="B330" s="392" t="s">
        <v>194</v>
      </c>
      <c r="C330" s="423">
        <v>100</v>
      </c>
      <c r="D330" s="423">
        <v>2.2307999999999999</v>
      </c>
      <c r="E330" s="424" t="s">
        <v>272</v>
      </c>
      <c r="F330" s="423">
        <v>2.2307999999999999</v>
      </c>
      <c r="G330" s="423">
        <v>2.2500224324568001</v>
      </c>
      <c r="H330" s="392" t="s">
        <v>195</v>
      </c>
      <c r="I330" s="389">
        <v>1005143.23</v>
      </c>
      <c r="J330" s="389">
        <v>1000000</v>
      </c>
      <c r="K330" s="389">
        <v>1000000</v>
      </c>
      <c r="L330" s="385">
        <v>1</v>
      </c>
    </row>
    <row r="331" spans="1:12" s="383" customFormat="1" ht="15" x14ac:dyDescent="0.25">
      <c r="A331" s="384" t="s">
        <v>207</v>
      </c>
      <c r="B331" s="392" t="s">
        <v>194</v>
      </c>
      <c r="C331" s="423">
        <v>100</v>
      </c>
      <c r="D331" s="423">
        <v>2.4769999999999999</v>
      </c>
      <c r="E331" s="424" t="s">
        <v>208</v>
      </c>
      <c r="F331" s="423">
        <v>2.4769999999999999</v>
      </c>
      <c r="G331" s="423">
        <v>2.5000167404818998</v>
      </c>
      <c r="H331" s="392" t="s">
        <v>195</v>
      </c>
      <c r="I331" s="389">
        <v>5031306.53</v>
      </c>
      <c r="J331" s="389">
        <v>5000000</v>
      </c>
      <c r="K331" s="389">
        <v>5000000</v>
      </c>
      <c r="L331" s="385">
        <v>1</v>
      </c>
    </row>
    <row r="332" spans="1:12" s="383" customFormat="1" ht="15" x14ac:dyDescent="0.25">
      <c r="A332" s="384" t="s">
        <v>207</v>
      </c>
      <c r="B332" s="392" t="s">
        <v>194</v>
      </c>
      <c r="C332" s="423">
        <v>100</v>
      </c>
      <c r="D332" s="423">
        <v>2.7315999999999998</v>
      </c>
      <c r="E332" s="424" t="s">
        <v>209</v>
      </c>
      <c r="F332" s="423">
        <v>2.7315999999999998</v>
      </c>
      <c r="G332" s="423">
        <v>2.750044968938</v>
      </c>
      <c r="H332" s="392" t="s">
        <v>195</v>
      </c>
      <c r="I332" s="389">
        <v>5069048.78</v>
      </c>
      <c r="J332" s="389">
        <v>5000000</v>
      </c>
      <c r="K332" s="389">
        <v>5000000</v>
      </c>
      <c r="L332" s="385">
        <v>1</v>
      </c>
    </row>
    <row r="333" spans="1:12" s="383" customFormat="1" ht="15" x14ac:dyDescent="0.25">
      <c r="A333" s="384" t="s">
        <v>210</v>
      </c>
      <c r="B333" s="392" t="s">
        <v>194</v>
      </c>
      <c r="C333" s="423">
        <v>100</v>
      </c>
      <c r="D333" s="423">
        <v>5.0999999999999996</v>
      </c>
      <c r="E333" s="424" t="s">
        <v>308</v>
      </c>
      <c r="F333" s="423">
        <v>5.0999999999999996</v>
      </c>
      <c r="G333" s="423">
        <v>5.1720171928851002</v>
      </c>
      <c r="H333" s="392" t="s">
        <v>195</v>
      </c>
      <c r="I333" s="389">
        <v>1022808.33</v>
      </c>
      <c r="J333" s="389">
        <v>1000000</v>
      </c>
      <c r="K333" s="389">
        <v>1000000</v>
      </c>
      <c r="L333" s="385">
        <v>1</v>
      </c>
    </row>
    <row r="334" spans="1:12" s="383" customFormat="1" ht="15" x14ac:dyDescent="0.25">
      <c r="A334" s="384" t="s">
        <v>210</v>
      </c>
      <c r="B334" s="392" t="s">
        <v>194</v>
      </c>
      <c r="C334" s="423">
        <v>100</v>
      </c>
      <c r="D334" s="423">
        <v>5.35</v>
      </c>
      <c r="E334" s="424" t="s">
        <v>267</v>
      </c>
      <c r="F334" s="423">
        <v>5.35</v>
      </c>
      <c r="G334" s="423">
        <v>5.4154965551821004</v>
      </c>
      <c r="H334" s="392" t="s">
        <v>195</v>
      </c>
      <c r="I334" s="389">
        <v>1028979.17</v>
      </c>
      <c r="J334" s="389">
        <v>1000000</v>
      </c>
      <c r="K334" s="389">
        <v>1000000</v>
      </c>
      <c r="L334" s="385">
        <v>1</v>
      </c>
    </row>
    <row r="335" spans="1:12" s="383" customFormat="1" ht="15" x14ac:dyDescent="0.25">
      <c r="A335" s="384" t="s">
        <v>210</v>
      </c>
      <c r="B335" s="392" t="s">
        <v>194</v>
      </c>
      <c r="C335" s="423">
        <v>100</v>
      </c>
      <c r="D335" s="423">
        <v>5.6</v>
      </c>
      <c r="E335" s="424" t="s">
        <v>366</v>
      </c>
      <c r="F335" s="423">
        <v>5.6</v>
      </c>
      <c r="G335" s="423">
        <v>5.6466940704087998</v>
      </c>
      <c r="H335" s="392" t="s">
        <v>195</v>
      </c>
      <c r="I335" s="389">
        <v>1039200</v>
      </c>
      <c r="J335" s="389">
        <v>1000000</v>
      </c>
      <c r="K335" s="389">
        <v>1000000</v>
      </c>
      <c r="L335" s="385">
        <v>1</v>
      </c>
    </row>
    <row r="336" spans="1:12" s="383" customFormat="1" ht="15" x14ac:dyDescent="0.25">
      <c r="A336" s="384" t="s">
        <v>210</v>
      </c>
      <c r="B336" s="392" t="s">
        <v>194</v>
      </c>
      <c r="C336" s="423">
        <v>100.0009</v>
      </c>
      <c r="D336" s="423">
        <v>8.1</v>
      </c>
      <c r="E336" s="424" t="s">
        <v>619</v>
      </c>
      <c r="F336" s="423">
        <v>7.8</v>
      </c>
      <c r="G336" s="423">
        <v>7.9382636105169002</v>
      </c>
      <c r="H336" s="392" t="s">
        <v>195</v>
      </c>
      <c r="I336" s="389">
        <v>10084.25</v>
      </c>
      <c r="J336" s="389">
        <v>9317</v>
      </c>
      <c r="K336" s="389">
        <v>9317.08</v>
      </c>
      <c r="L336" s="385">
        <v>1</v>
      </c>
    </row>
    <row r="337" spans="1:12" s="383" customFormat="1" ht="15" x14ac:dyDescent="0.25">
      <c r="A337" s="384" t="s">
        <v>210</v>
      </c>
      <c r="B337" s="392" t="s">
        <v>194</v>
      </c>
      <c r="C337" s="423">
        <v>100.1195</v>
      </c>
      <c r="D337" s="423">
        <v>8.1</v>
      </c>
      <c r="E337" s="424" t="s">
        <v>620</v>
      </c>
      <c r="F337" s="423">
        <v>5.5</v>
      </c>
      <c r="G337" s="423">
        <v>5.6460862985132998</v>
      </c>
      <c r="H337" s="392" t="s">
        <v>195</v>
      </c>
      <c r="I337" s="389">
        <v>194562.05</v>
      </c>
      <c r="J337" s="389">
        <v>186908.16</v>
      </c>
      <c r="K337" s="389">
        <v>187131.56</v>
      </c>
      <c r="L337" s="385">
        <v>1</v>
      </c>
    </row>
    <row r="338" spans="1:12" s="383" customFormat="1" ht="15" x14ac:dyDescent="0.25">
      <c r="A338" s="384" t="s">
        <v>210</v>
      </c>
      <c r="B338" s="392" t="s">
        <v>194</v>
      </c>
      <c r="C338" s="423">
        <v>100.7619</v>
      </c>
      <c r="D338" s="423">
        <v>6.2</v>
      </c>
      <c r="E338" s="424" t="s">
        <v>205</v>
      </c>
      <c r="F338" s="423">
        <v>3.5</v>
      </c>
      <c r="G338" s="423">
        <v>3.5439441882825999</v>
      </c>
      <c r="H338" s="392" t="s">
        <v>195</v>
      </c>
      <c r="I338" s="389">
        <v>3062000</v>
      </c>
      <c r="J338" s="389">
        <v>3000000</v>
      </c>
      <c r="K338" s="389">
        <v>3022858.15</v>
      </c>
      <c r="L338" s="385">
        <v>1</v>
      </c>
    </row>
    <row r="339" spans="1:12" s="383" customFormat="1" ht="15" x14ac:dyDescent="0.25">
      <c r="A339" s="384" t="s">
        <v>210</v>
      </c>
      <c r="B339" s="392" t="s">
        <v>194</v>
      </c>
      <c r="C339" s="423">
        <v>100.85120000000001</v>
      </c>
      <c r="D339" s="423">
        <v>6.35</v>
      </c>
      <c r="E339" s="424" t="s">
        <v>275</v>
      </c>
      <c r="F339" s="423">
        <v>4</v>
      </c>
      <c r="G339" s="423">
        <v>4.0506198763101997</v>
      </c>
      <c r="H339" s="392" t="s">
        <v>195</v>
      </c>
      <c r="I339" s="389">
        <v>4105833.32</v>
      </c>
      <c r="J339" s="389">
        <v>4000000</v>
      </c>
      <c r="K339" s="389">
        <v>4034047.4</v>
      </c>
      <c r="L339" s="385">
        <v>2</v>
      </c>
    </row>
    <row r="340" spans="1:12" s="383" customFormat="1" ht="15" x14ac:dyDescent="0.25">
      <c r="A340" s="384" t="s">
        <v>210</v>
      </c>
      <c r="B340" s="392" t="s">
        <v>194</v>
      </c>
      <c r="C340" s="423">
        <v>101.2167</v>
      </c>
      <c r="D340" s="423">
        <v>6.7</v>
      </c>
      <c r="E340" s="424" t="s">
        <v>304</v>
      </c>
      <c r="F340" s="423">
        <v>4</v>
      </c>
      <c r="G340" s="423">
        <v>4.0431556486978</v>
      </c>
      <c r="H340" s="392" t="s">
        <v>195</v>
      </c>
      <c r="I340" s="389">
        <v>5170291.6500000004</v>
      </c>
      <c r="J340" s="389">
        <v>5000000</v>
      </c>
      <c r="K340" s="389">
        <v>5060836.1500000004</v>
      </c>
      <c r="L340" s="385">
        <v>1</v>
      </c>
    </row>
    <row r="341" spans="1:12" s="383" customFormat="1" ht="15" x14ac:dyDescent="0.25">
      <c r="A341" s="384" t="s">
        <v>621</v>
      </c>
      <c r="B341" s="392" t="s">
        <v>194</v>
      </c>
      <c r="C341" s="423">
        <v>100.0123</v>
      </c>
      <c r="D341" s="423">
        <v>9.3000000000000007</v>
      </c>
      <c r="E341" s="424" t="s">
        <v>237</v>
      </c>
      <c r="F341" s="423">
        <v>8.5609999999999999</v>
      </c>
      <c r="G341" s="423">
        <v>8.8689892886845403</v>
      </c>
      <c r="H341" s="392" t="s">
        <v>195</v>
      </c>
      <c r="I341" s="389">
        <v>492431.25</v>
      </c>
      <c r="J341" s="389">
        <v>450000</v>
      </c>
      <c r="K341" s="389">
        <v>450055.16</v>
      </c>
      <c r="L341" s="385">
        <v>1</v>
      </c>
    </row>
    <row r="342" spans="1:12" s="383" customFormat="1" ht="15" x14ac:dyDescent="0.25">
      <c r="A342" s="384" t="s">
        <v>621</v>
      </c>
      <c r="B342" s="392" t="s">
        <v>194</v>
      </c>
      <c r="C342" s="423">
        <v>100.0154</v>
      </c>
      <c r="D342" s="423">
        <v>9.75</v>
      </c>
      <c r="E342" s="424" t="s">
        <v>622</v>
      </c>
      <c r="F342" s="423">
        <v>8.9827999999999992</v>
      </c>
      <c r="G342" s="423">
        <v>9.3030495265286692</v>
      </c>
      <c r="H342" s="392" t="s">
        <v>195</v>
      </c>
      <c r="I342" s="389">
        <v>659312.5</v>
      </c>
      <c r="J342" s="389">
        <v>600000</v>
      </c>
      <c r="K342" s="389">
        <v>600092.19999999995</v>
      </c>
      <c r="L342" s="385">
        <v>1</v>
      </c>
    </row>
    <row r="343" spans="1:12" s="383" customFormat="1" ht="15" x14ac:dyDescent="0.25">
      <c r="A343" s="384" t="s">
        <v>621</v>
      </c>
      <c r="B343" s="392" t="s">
        <v>194</v>
      </c>
      <c r="C343" s="423">
        <v>100.0189</v>
      </c>
      <c r="D343" s="423">
        <v>9.9499999999999993</v>
      </c>
      <c r="E343" s="424" t="s">
        <v>364</v>
      </c>
      <c r="F343" s="423">
        <v>9.1898999999999997</v>
      </c>
      <c r="G343" s="423">
        <v>9.5027693381020608</v>
      </c>
      <c r="H343" s="392" t="s">
        <v>195</v>
      </c>
      <c r="I343" s="389">
        <v>2478850</v>
      </c>
      <c r="J343" s="389">
        <v>2250000</v>
      </c>
      <c r="K343" s="389">
        <v>2250424.56</v>
      </c>
      <c r="L343" s="385">
        <v>1</v>
      </c>
    </row>
    <row r="344" spans="1:12" s="289" customFormat="1" ht="15.6" x14ac:dyDescent="0.25">
      <c r="A344" s="384" t="s">
        <v>621</v>
      </c>
      <c r="B344" s="392" t="s">
        <v>194</v>
      </c>
      <c r="C344" s="423">
        <v>100.0303</v>
      </c>
      <c r="D344" s="423">
        <v>9.3000000000000007</v>
      </c>
      <c r="E344" s="424" t="s">
        <v>623</v>
      </c>
      <c r="F344" s="423">
        <v>8.7524999999999995</v>
      </c>
      <c r="G344" s="423">
        <v>8.9703899154680098</v>
      </c>
      <c r="H344" s="392" t="s">
        <v>195</v>
      </c>
      <c r="I344" s="389">
        <v>492547.5</v>
      </c>
      <c r="J344" s="389">
        <v>450000</v>
      </c>
      <c r="K344" s="389">
        <v>450136.54</v>
      </c>
      <c r="L344" s="385">
        <v>1</v>
      </c>
    </row>
    <row r="345" spans="1:12" s="289" customFormat="1" ht="15.6" x14ac:dyDescent="0.25">
      <c r="A345" s="384" t="s">
        <v>621</v>
      </c>
      <c r="B345" s="392" t="s">
        <v>194</v>
      </c>
      <c r="C345" s="423">
        <v>100.03660000000001</v>
      </c>
      <c r="D345" s="423">
        <v>8.85</v>
      </c>
      <c r="E345" s="424" t="s">
        <v>624</v>
      </c>
      <c r="F345" s="423">
        <v>8.4108999999999998</v>
      </c>
      <c r="G345" s="423">
        <v>8.5796896201815205</v>
      </c>
      <c r="H345" s="392" t="s">
        <v>195</v>
      </c>
      <c r="I345" s="389">
        <v>544864.57999999996</v>
      </c>
      <c r="J345" s="389">
        <v>500000</v>
      </c>
      <c r="K345" s="389">
        <v>500182.89</v>
      </c>
      <c r="L345" s="385">
        <v>1</v>
      </c>
    </row>
    <row r="346" spans="1:12" s="383" customFormat="1" ht="15" x14ac:dyDescent="0.25">
      <c r="A346" s="384" t="s">
        <v>621</v>
      </c>
      <c r="B346" s="392" t="s">
        <v>194</v>
      </c>
      <c r="C346" s="423">
        <v>100.04259999999999</v>
      </c>
      <c r="D346" s="423">
        <v>8.5500000000000007</v>
      </c>
      <c r="E346" s="424" t="s">
        <v>625</v>
      </c>
      <c r="F346" s="423">
        <v>8.1923999999999992</v>
      </c>
      <c r="G346" s="423">
        <v>8.3230695374946393</v>
      </c>
      <c r="H346" s="392" t="s">
        <v>195</v>
      </c>
      <c r="I346" s="389">
        <v>760681.25</v>
      </c>
      <c r="J346" s="389">
        <v>700000</v>
      </c>
      <c r="K346" s="389">
        <v>700298.25</v>
      </c>
      <c r="L346" s="385">
        <v>1</v>
      </c>
    </row>
    <row r="347" spans="1:12" s="383" customFormat="1" ht="15" x14ac:dyDescent="0.25">
      <c r="A347" s="384" t="s">
        <v>621</v>
      </c>
      <c r="B347" s="392" t="s">
        <v>194</v>
      </c>
      <c r="C347" s="423">
        <v>100.0436</v>
      </c>
      <c r="D347" s="423">
        <v>8.4</v>
      </c>
      <c r="E347" s="424" t="s">
        <v>365</v>
      </c>
      <c r="F347" s="423">
        <v>8.0611999999999995</v>
      </c>
      <c r="G347" s="423">
        <v>8.1831530764749907</v>
      </c>
      <c r="H347" s="392" t="s">
        <v>195</v>
      </c>
      <c r="I347" s="389">
        <v>325550</v>
      </c>
      <c r="J347" s="389">
        <v>300000</v>
      </c>
      <c r="K347" s="389">
        <v>300130.8</v>
      </c>
      <c r="L347" s="385">
        <v>1</v>
      </c>
    </row>
    <row r="348" spans="1:12" s="289" customFormat="1" ht="15.6" x14ac:dyDescent="0.25">
      <c r="A348" s="384" t="s">
        <v>621</v>
      </c>
      <c r="B348" s="392" t="s">
        <v>194</v>
      </c>
      <c r="C348" s="423">
        <v>100.0479</v>
      </c>
      <c r="D348" s="423">
        <v>8.1</v>
      </c>
      <c r="E348" s="424" t="s">
        <v>626</v>
      </c>
      <c r="F348" s="423">
        <v>7.8169000000000004</v>
      </c>
      <c r="G348" s="423">
        <v>7.9127420223225302</v>
      </c>
      <c r="H348" s="392" t="s">
        <v>195</v>
      </c>
      <c r="I348" s="389">
        <v>605990</v>
      </c>
      <c r="J348" s="389">
        <v>560000</v>
      </c>
      <c r="K348" s="389">
        <v>560268.1</v>
      </c>
      <c r="L348" s="385">
        <v>1</v>
      </c>
    </row>
    <row r="349" spans="1:12" s="289" customFormat="1" ht="15.6" x14ac:dyDescent="0.25">
      <c r="A349" s="384" t="s">
        <v>621</v>
      </c>
      <c r="B349" s="392" t="s">
        <v>194</v>
      </c>
      <c r="C349" s="423">
        <v>100.0609</v>
      </c>
      <c r="D349" s="423">
        <v>7.15</v>
      </c>
      <c r="E349" s="424" t="s">
        <v>627</v>
      </c>
      <c r="F349" s="423">
        <v>6.9965000000000002</v>
      </c>
      <c r="G349" s="423">
        <v>7.0279184689724596</v>
      </c>
      <c r="H349" s="392" t="s">
        <v>195</v>
      </c>
      <c r="I349" s="389">
        <v>1019811.81</v>
      </c>
      <c r="J349" s="389">
        <v>950000</v>
      </c>
      <c r="K349" s="389">
        <v>950578.46</v>
      </c>
      <c r="L349" s="385">
        <v>1</v>
      </c>
    </row>
    <row r="350" spans="1:12" s="383" customFormat="1" ht="15" x14ac:dyDescent="0.25">
      <c r="A350" s="384" t="s">
        <v>367</v>
      </c>
      <c r="B350" s="392" t="s">
        <v>194</v>
      </c>
      <c r="C350" s="423">
        <v>100</v>
      </c>
      <c r="D350" s="423">
        <v>2.7315999999999998</v>
      </c>
      <c r="E350" s="424" t="s">
        <v>209</v>
      </c>
      <c r="F350" s="423">
        <v>2.7315999999999998</v>
      </c>
      <c r="G350" s="423">
        <v>2.750044968938</v>
      </c>
      <c r="H350" s="392" t="s">
        <v>195</v>
      </c>
      <c r="I350" s="389">
        <v>1013809.76</v>
      </c>
      <c r="J350" s="389">
        <v>1000000</v>
      </c>
      <c r="K350" s="389">
        <v>1000000</v>
      </c>
      <c r="L350" s="385">
        <v>1</v>
      </c>
    </row>
    <row r="351" spans="1:12" s="383" customFormat="1" ht="15" x14ac:dyDescent="0.25">
      <c r="A351" s="384" t="s">
        <v>212</v>
      </c>
      <c r="B351" s="392" t="s">
        <v>194</v>
      </c>
      <c r="C351" s="423">
        <v>100</v>
      </c>
      <c r="D351" s="423">
        <v>2.7315999999999998</v>
      </c>
      <c r="E351" s="424" t="s">
        <v>209</v>
      </c>
      <c r="F351" s="423">
        <v>2.7315999999999998</v>
      </c>
      <c r="G351" s="423">
        <v>2.750044968938</v>
      </c>
      <c r="H351" s="392" t="s">
        <v>195</v>
      </c>
      <c r="I351" s="389">
        <v>3041429.27</v>
      </c>
      <c r="J351" s="389">
        <v>3000000</v>
      </c>
      <c r="K351" s="389">
        <v>3000000</v>
      </c>
      <c r="L351" s="385">
        <v>1</v>
      </c>
    </row>
    <row r="352" spans="1:12" s="383" customFormat="1" ht="15" x14ac:dyDescent="0.25">
      <c r="A352" s="384" t="s">
        <v>212</v>
      </c>
      <c r="B352" s="392" t="s">
        <v>194</v>
      </c>
      <c r="C352" s="423">
        <v>100</v>
      </c>
      <c r="D352" s="423">
        <v>6</v>
      </c>
      <c r="E352" s="424" t="s">
        <v>267</v>
      </c>
      <c r="F352" s="423">
        <v>6</v>
      </c>
      <c r="G352" s="423">
        <v>6.0823637713181</v>
      </c>
      <c r="H352" s="392" t="s">
        <v>195</v>
      </c>
      <c r="I352" s="389">
        <v>1032500</v>
      </c>
      <c r="J352" s="389">
        <v>1000000</v>
      </c>
      <c r="K352" s="389">
        <v>1000000</v>
      </c>
      <c r="L352" s="385">
        <v>1</v>
      </c>
    </row>
    <row r="353" spans="1:12" s="383" customFormat="1" ht="15" x14ac:dyDescent="0.25">
      <c r="A353" s="384" t="s">
        <v>212</v>
      </c>
      <c r="B353" s="392" t="s">
        <v>194</v>
      </c>
      <c r="C353" s="423">
        <v>100</v>
      </c>
      <c r="D353" s="423">
        <v>6</v>
      </c>
      <c r="E353" s="424" t="s">
        <v>366</v>
      </c>
      <c r="F353" s="423">
        <v>6</v>
      </c>
      <c r="G353" s="423">
        <v>6.0535749777817003</v>
      </c>
      <c r="H353" s="392" t="s">
        <v>195</v>
      </c>
      <c r="I353" s="389">
        <v>1042000</v>
      </c>
      <c r="J353" s="389">
        <v>1000000</v>
      </c>
      <c r="K353" s="389">
        <v>1000000</v>
      </c>
      <c r="L353" s="385">
        <v>1</v>
      </c>
    </row>
    <row r="354" spans="1:12" s="383" customFormat="1" ht="15" x14ac:dyDescent="0.25">
      <c r="A354" s="384" t="s">
        <v>212</v>
      </c>
      <c r="B354" s="392" t="s">
        <v>194</v>
      </c>
      <c r="C354" s="423">
        <v>100</v>
      </c>
      <c r="D354" s="423">
        <v>6</v>
      </c>
      <c r="E354" s="424" t="s">
        <v>613</v>
      </c>
      <c r="F354" s="423">
        <v>6</v>
      </c>
      <c r="G354" s="423">
        <v>6.1593593052548004</v>
      </c>
      <c r="H354" s="392" t="s">
        <v>195</v>
      </c>
      <c r="I354" s="389">
        <v>856516.67</v>
      </c>
      <c r="J354" s="389">
        <v>850000</v>
      </c>
      <c r="K354" s="389">
        <v>850000</v>
      </c>
      <c r="L354" s="385">
        <v>1</v>
      </c>
    </row>
    <row r="355" spans="1:12" s="383" customFormat="1" ht="15" x14ac:dyDescent="0.25">
      <c r="A355" s="384" t="s">
        <v>212</v>
      </c>
      <c r="B355" s="392" t="s">
        <v>194</v>
      </c>
      <c r="C355" s="423">
        <v>100</v>
      </c>
      <c r="D355" s="423">
        <v>6.65</v>
      </c>
      <c r="E355" s="424" t="s">
        <v>628</v>
      </c>
      <c r="F355" s="423">
        <v>6.65</v>
      </c>
      <c r="G355" s="423">
        <v>6.7028361675505996</v>
      </c>
      <c r="H355" s="392" t="s">
        <v>195</v>
      </c>
      <c r="I355" s="389">
        <v>3151287.5</v>
      </c>
      <c r="J355" s="389">
        <v>3000000</v>
      </c>
      <c r="K355" s="389">
        <v>3000000</v>
      </c>
      <c r="L355" s="385">
        <v>2</v>
      </c>
    </row>
    <row r="356" spans="1:12" s="383" customFormat="1" ht="15" x14ac:dyDescent="0.25">
      <c r="A356" s="384" t="s">
        <v>193</v>
      </c>
      <c r="B356" s="392" t="s">
        <v>194</v>
      </c>
      <c r="C356" s="423">
        <v>100</v>
      </c>
      <c r="D356" s="423">
        <v>1.9821</v>
      </c>
      <c r="E356" s="424" t="s">
        <v>235</v>
      </c>
      <c r="F356" s="423">
        <v>1.9821</v>
      </c>
      <c r="G356" s="423">
        <v>1.9999285242392</v>
      </c>
      <c r="H356" s="392" t="s">
        <v>195</v>
      </c>
      <c r="I356" s="389">
        <v>40077081.670000002</v>
      </c>
      <c r="J356" s="389">
        <v>40000000</v>
      </c>
      <c r="K356" s="389">
        <v>40000000</v>
      </c>
      <c r="L356" s="385">
        <v>1</v>
      </c>
    </row>
    <row r="357" spans="1:12" s="383" customFormat="1" ht="15" x14ac:dyDescent="0.25">
      <c r="A357" s="384" t="s">
        <v>193</v>
      </c>
      <c r="B357" s="392" t="s">
        <v>194</v>
      </c>
      <c r="C357" s="423">
        <v>100</v>
      </c>
      <c r="D357" s="423">
        <v>6</v>
      </c>
      <c r="E357" s="424" t="s">
        <v>231</v>
      </c>
      <c r="F357" s="423">
        <v>6</v>
      </c>
      <c r="G357" s="423">
        <v>6.1514913570041996</v>
      </c>
      <c r="H357" s="392" t="s">
        <v>195</v>
      </c>
      <c r="I357" s="389">
        <v>5050833.33</v>
      </c>
      <c r="J357" s="389">
        <v>5000000</v>
      </c>
      <c r="K357" s="389">
        <v>5000000</v>
      </c>
      <c r="L357" s="385">
        <v>1</v>
      </c>
    </row>
    <row r="358" spans="1:12" s="383" customFormat="1" ht="15" x14ac:dyDescent="0.25">
      <c r="A358" s="384" t="s">
        <v>193</v>
      </c>
      <c r="B358" s="392" t="s">
        <v>194</v>
      </c>
      <c r="C358" s="423">
        <v>100</v>
      </c>
      <c r="D358" s="423">
        <v>6.15</v>
      </c>
      <c r="E358" s="424" t="s">
        <v>231</v>
      </c>
      <c r="F358" s="423">
        <v>6.15</v>
      </c>
      <c r="G358" s="423">
        <v>6.3092133067507001</v>
      </c>
      <c r="H358" s="392" t="s">
        <v>195</v>
      </c>
      <c r="I358" s="389">
        <v>4041683.33</v>
      </c>
      <c r="J358" s="389">
        <v>4000000</v>
      </c>
      <c r="K358" s="389">
        <v>4000000</v>
      </c>
      <c r="L358" s="385">
        <v>1</v>
      </c>
    </row>
    <row r="359" spans="1:12" s="383" customFormat="1" ht="15" x14ac:dyDescent="0.25">
      <c r="A359" s="384" t="s">
        <v>193</v>
      </c>
      <c r="B359" s="392" t="s">
        <v>194</v>
      </c>
      <c r="C359" s="423">
        <v>100</v>
      </c>
      <c r="D359" s="423">
        <v>6.25</v>
      </c>
      <c r="E359" s="424" t="s">
        <v>629</v>
      </c>
      <c r="F359" s="423">
        <v>6.2375999999999996</v>
      </c>
      <c r="G359" s="423">
        <v>6.4247708131802996</v>
      </c>
      <c r="H359" s="392" t="s">
        <v>195</v>
      </c>
      <c r="I359" s="389">
        <v>5026909.8</v>
      </c>
      <c r="J359" s="389">
        <v>5000000</v>
      </c>
      <c r="K359" s="389">
        <v>5000001.4000000004</v>
      </c>
      <c r="L359" s="385">
        <v>2</v>
      </c>
    </row>
    <row r="360" spans="1:12" s="383" customFormat="1" ht="15" x14ac:dyDescent="0.25">
      <c r="A360" s="384" t="s">
        <v>193</v>
      </c>
      <c r="B360" s="392" t="s">
        <v>194</v>
      </c>
      <c r="C360" s="423">
        <v>100</v>
      </c>
      <c r="D360" s="423">
        <v>6.4</v>
      </c>
      <c r="E360" s="424" t="s">
        <v>308</v>
      </c>
      <c r="F360" s="423">
        <v>6.4</v>
      </c>
      <c r="G360" s="423">
        <v>6.5134624388092002</v>
      </c>
      <c r="H360" s="392" t="s">
        <v>195</v>
      </c>
      <c r="I360" s="389">
        <v>7200355.5599999996</v>
      </c>
      <c r="J360" s="389">
        <v>7000000</v>
      </c>
      <c r="K360" s="389">
        <v>7000000</v>
      </c>
      <c r="L360" s="385">
        <v>1</v>
      </c>
    </row>
    <row r="361" spans="1:12" s="383" customFormat="1" ht="15" x14ac:dyDescent="0.25">
      <c r="A361" s="384" t="s">
        <v>193</v>
      </c>
      <c r="B361" s="392" t="s">
        <v>194</v>
      </c>
      <c r="C361" s="423">
        <v>100</v>
      </c>
      <c r="D361" s="423">
        <v>6.45</v>
      </c>
      <c r="E361" s="424" t="s">
        <v>267</v>
      </c>
      <c r="F361" s="423">
        <v>6.45</v>
      </c>
      <c r="G361" s="423">
        <v>6.5451699427404</v>
      </c>
      <c r="H361" s="392" t="s">
        <v>195</v>
      </c>
      <c r="I361" s="389">
        <v>4450231.25</v>
      </c>
      <c r="J361" s="389">
        <v>4300000</v>
      </c>
      <c r="K361" s="389">
        <v>4300000</v>
      </c>
      <c r="L361" s="385">
        <v>1</v>
      </c>
    </row>
    <row r="362" spans="1:12" s="383" customFormat="1" ht="15" x14ac:dyDescent="0.25">
      <c r="A362" s="384" t="s">
        <v>193</v>
      </c>
      <c r="B362" s="392" t="s">
        <v>194</v>
      </c>
      <c r="C362" s="423">
        <v>100</v>
      </c>
      <c r="D362" s="423">
        <v>6.7</v>
      </c>
      <c r="E362" s="424" t="s">
        <v>206</v>
      </c>
      <c r="F362" s="423">
        <v>6.7</v>
      </c>
      <c r="G362" s="423">
        <v>6.8115877972507999</v>
      </c>
      <c r="H362" s="392" t="s">
        <v>195</v>
      </c>
      <c r="I362" s="389">
        <v>137307.99</v>
      </c>
      <c r="J362" s="389">
        <v>132833.35</v>
      </c>
      <c r="K362" s="389">
        <v>132833.35</v>
      </c>
      <c r="L362" s="385">
        <v>1</v>
      </c>
    </row>
    <row r="363" spans="1:12" s="383" customFormat="1" ht="15" x14ac:dyDescent="0.25">
      <c r="A363" s="384" t="s">
        <v>193</v>
      </c>
      <c r="B363" s="392" t="s">
        <v>194</v>
      </c>
      <c r="C363" s="423">
        <v>100</v>
      </c>
      <c r="D363" s="423">
        <v>7</v>
      </c>
      <c r="E363" s="424" t="s">
        <v>225</v>
      </c>
      <c r="F363" s="423">
        <v>7</v>
      </c>
      <c r="G363" s="423">
        <v>6.9993348736936003</v>
      </c>
      <c r="H363" s="392" t="s">
        <v>195</v>
      </c>
      <c r="I363" s="389">
        <v>47275.15</v>
      </c>
      <c r="J363" s="389">
        <v>44174.35</v>
      </c>
      <c r="K363" s="389">
        <v>44174.35</v>
      </c>
      <c r="L363" s="385">
        <v>2</v>
      </c>
    </row>
    <row r="364" spans="1:12" s="383" customFormat="1" ht="15" x14ac:dyDescent="0.25">
      <c r="A364" s="384" t="s">
        <v>193</v>
      </c>
      <c r="B364" s="392" t="s">
        <v>194</v>
      </c>
      <c r="C364" s="423">
        <v>100.0123</v>
      </c>
      <c r="D364" s="423">
        <v>9.85</v>
      </c>
      <c r="E364" s="424" t="s">
        <v>237</v>
      </c>
      <c r="F364" s="423">
        <v>9.0325000000000006</v>
      </c>
      <c r="G364" s="423">
        <v>9.3756997872315004</v>
      </c>
      <c r="H364" s="392" t="s">
        <v>195</v>
      </c>
      <c r="I364" s="389">
        <v>1759788.89</v>
      </c>
      <c r="J364" s="389">
        <v>1600000</v>
      </c>
      <c r="K364" s="389">
        <v>1600196.09</v>
      </c>
      <c r="L364" s="385">
        <v>1</v>
      </c>
    </row>
    <row r="365" spans="1:12" s="383" customFormat="1" ht="15" x14ac:dyDescent="0.25">
      <c r="A365" s="384" t="s">
        <v>193</v>
      </c>
      <c r="B365" s="392" t="s">
        <v>194</v>
      </c>
      <c r="C365" s="423">
        <v>100.0235</v>
      </c>
      <c r="D365" s="423">
        <v>9.9</v>
      </c>
      <c r="E365" s="424" t="s">
        <v>303</v>
      </c>
      <c r="F365" s="423">
        <v>9.2097999999999995</v>
      </c>
      <c r="G365" s="423">
        <v>9.4941892991721009</v>
      </c>
      <c r="H365" s="392" t="s">
        <v>195</v>
      </c>
      <c r="I365" s="389">
        <v>660225</v>
      </c>
      <c r="J365" s="389">
        <v>600000</v>
      </c>
      <c r="K365" s="389">
        <v>600141.28</v>
      </c>
      <c r="L365" s="385">
        <v>1</v>
      </c>
    </row>
    <row r="366" spans="1:12" s="383" customFormat="1" ht="15" x14ac:dyDescent="0.25">
      <c r="A366" s="384" t="s">
        <v>193</v>
      </c>
      <c r="B366" s="392" t="s">
        <v>194</v>
      </c>
      <c r="C366" s="423">
        <v>100.03019999999999</v>
      </c>
      <c r="D366" s="423">
        <v>9.3000000000000007</v>
      </c>
      <c r="E366" s="424" t="s">
        <v>630</v>
      </c>
      <c r="F366" s="423">
        <v>8.7524999999999995</v>
      </c>
      <c r="G366" s="423">
        <v>8.9714932850211007</v>
      </c>
      <c r="H366" s="392" t="s">
        <v>195</v>
      </c>
      <c r="I366" s="389">
        <v>218858.33</v>
      </c>
      <c r="J366" s="389">
        <v>200000</v>
      </c>
      <c r="K366" s="389">
        <v>200060.31</v>
      </c>
      <c r="L366" s="385">
        <v>1</v>
      </c>
    </row>
    <row r="367" spans="1:12" s="383" customFormat="1" ht="15" x14ac:dyDescent="0.25">
      <c r="A367" s="384" t="s">
        <v>193</v>
      </c>
      <c r="B367" s="392" t="s">
        <v>194</v>
      </c>
      <c r="C367" s="423">
        <v>100.04259999999999</v>
      </c>
      <c r="D367" s="423">
        <v>8.6</v>
      </c>
      <c r="E367" s="424" t="s">
        <v>625</v>
      </c>
      <c r="F367" s="423">
        <v>8.2391000000000005</v>
      </c>
      <c r="G367" s="423">
        <v>8.3712591852910005</v>
      </c>
      <c r="H367" s="392" t="s">
        <v>195</v>
      </c>
      <c r="I367" s="389">
        <v>815395.83</v>
      </c>
      <c r="J367" s="389">
        <v>750000</v>
      </c>
      <c r="K367" s="389">
        <v>750319.51</v>
      </c>
      <c r="L367" s="385">
        <v>1</v>
      </c>
    </row>
    <row r="368" spans="1:12" s="383" customFormat="1" ht="15" x14ac:dyDescent="0.25">
      <c r="A368" s="384" t="s">
        <v>193</v>
      </c>
      <c r="B368" s="392" t="s">
        <v>194</v>
      </c>
      <c r="C368" s="423">
        <v>100.0436</v>
      </c>
      <c r="D368" s="423">
        <v>8.6</v>
      </c>
      <c r="E368" s="424" t="s">
        <v>365</v>
      </c>
      <c r="F368" s="423">
        <v>8.2484999999999999</v>
      </c>
      <c r="G368" s="423">
        <v>8.3761670681678009</v>
      </c>
      <c r="H368" s="392" t="s">
        <v>195</v>
      </c>
      <c r="I368" s="389">
        <v>326158.33</v>
      </c>
      <c r="J368" s="389">
        <v>300000</v>
      </c>
      <c r="K368" s="389">
        <v>300130.78999999998</v>
      </c>
      <c r="L368" s="385">
        <v>1</v>
      </c>
    </row>
    <row r="369" spans="1:12" s="383" customFormat="1" ht="15" x14ac:dyDescent="0.25">
      <c r="A369" s="384" t="s">
        <v>193</v>
      </c>
      <c r="B369" s="392" t="s">
        <v>194</v>
      </c>
      <c r="C369" s="423">
        <v>100.0479</v>
      </c>
      <c r="D369" s="423">
        <v>8.1</v>
      </c>
      <c r="E369" s="424" t="s">
        <v>626</v>
      </c>
      <c r="F369" s="423">
        <v>7.8169000000000004</v>
      </c>
      <c r="G369" s="423">
        <v>7.9127420223225</v>
      </c>
      <c r="H369" s="392" t="s">
        <v>195</v>
      </c>
      <c r="I369" s="389">
        <v>2272462.5</v>
      </c>
      <c r="J369" s="389">
        <v>2100000</v>
      </c>
      <c r="K369" s="389">
        <v>2101005.36</v>
      </c>
      <c r="L369" s="385">
        <v>1</v>
      </c>
    </row>
    <row r="370" spans="1:12" s="383" customFormat="1" ht="15" x14ac:dyDescent="0.25">
      <c r="A370" s="384" t="s">
        <v>193</v>
      </c>
      <c r="B370" s="392" t="s">
        <v>194</v>
      </c>
      <c r="C370" s="423">
        <v>100.0932</v>
      </c>
      <c r="D370" s="423">
        <v>6.35</v>
      </c>
      <c r="E370" s="424" t="s">
        <v>305</v>
      </c>
      <c r="F370" s="423">
        <v>5.3</v>
      </c>
      <c r="G370" s="423">
        <v>5.4294338472500003</v>
      </c>
      <c r="H370" s="392" t="s">
        <v>195</v>
      </c>
      <c r="I370" s="389">
        <v>255716.67</v>
      </c>
      <c r="J370" s="389">
        <v>252906.25</v>
      </c>
      <c r="K370" s="389">
        <v>253142.02</v>
      </c>
      <c r="L370" s="385">
        <v>1</v>
      </c>
    </row>
    <row r="371" spans="1:12" s="383" customFormat="1" ht="15" x14ac:dyDescent="0.25">
      <c r="A371" s="384" t="s">
        <v>193</v>
      </c>
      <c r="B371" s="392" t="s">
        <v>194</v>
      </c>
      <c r="C371" s="423">
        <v>100.1914</v>
      </c>
      <c r="D371" s="423">
        <v>6.55</v>
      </c>
      <c r="E371" s="424" t="s">
        <v>631</v>
      </c>
      <c r="F371" s="423">
        <v>5.4</v>
      </c>
      <c r="G371" s="423">
        <v>5.5221234657884999</v>
      </c>
      <c r="H371" s="392" t="s">
        <v>195</v>
      </c>
      <c r="I371" s="389">
        <v>258989.41</v>
      </c>
      <c r="J371" s="389">
        <v>254771.18</v>
      </c>
      <c r="K371" s="389">
        <v>255258.73</v>
      </c>
      <c r="L371" s="385">
        <v>1</v>
      </c>
    </row>
    <row r="372" spans="1:12" s="383" customFormat="1" ht="15" x14ac:dyDescent="0.25">
      <c r="A372" s="384" t="s">
        <v>193</v>
      </c>
      <c r="B372" s="392" t="s">
        <v>194</v>
      </c>
      <c r="C372" s="423">
        <v>100.4516</v>
      </c>
      <c r="D372" s="423">
        <v>6.55</v>
      </c>
      <c r="E372" s="424" t="s">
        <v>217</v>
      </c>
      <c r="F372" s="423">
        <v>3.5</v>
      </c>
      <c r="G372" s="423">
        <v>3.5524897289855999</v>
      </c>
      <c r="H372" s="392" t="s">
        <v>195</v>
      </c>
      <c r="I372" s="389">
        <v>508278.48</v>
      </c>
      <c r="J372" s="389">
        <v>500000</v>
      </c>
      <c r="K372" s="389">
        <v>502257.98</v>
      </c>
      <c r="L372" s="385">
        <v>1</v>
      </c>
    </row>
    <row r="373" spans="1:12" s="383" customFormat="1" ht="15" x14ac:dyDescent="0.25">
      <c r="A373" s="384" t="s">
        <v>193</v>
      </c>
      <c r="B373" s="392" t="s">
        <v>194</v>
      </c>
      <c r="C373" s="423">
        <v>100.4636</v>
      </c>
      <c r="D373" s="423">
        <v>7.05</v>
      </c>
      <c r="E373" s="424" t="s">
        <v>632</v>
      </c>
      <c r="F373" s="423">
        <v>4</v>
      </c>
      <c r="G373" s="423">
        <v>4.0681793852482002</v>
      </c>
      <c r="H373" s="392" t="s">
        <v>195</v>
      </c>
      <c r="I373" s="389">
        <v>2303315.64</v>
      </c>
      <c r="J373" s="389">
        <v>2250000</v>
      </c>
      <c r="K373" s="389">
        <v>2260431.9</v>
      </c>
      <c r="L373" s="385">
        <v>3</v>
      </c>
    </row>
    <row r="374" spans="1:12" s="383" customFormat="1" ht="15" x14ac:dyDescent="0.25">
      <c r="A374" s="384" t="s">
        <v>193</v>
      </c>
      <c r="B374" s="392" t="s">
        <v>194</v>
      </c>
      <c r="C374" s="423">
        <v>100.539</v>
      </c>
      <c r="D374" s="423">
        <v>8.1</v>
      </c>
      <c r="E374" s="424" t="s">
        <v>310</v>
      </c>
      <c r="F374" s="423">
        <v>4</v>
      </c>
      <c r="G374" s="423">
        <v>4.0697857272639002</v>
      </c>
      <c r="H374" s="392" t="s">
        <v>195</v>
      </c>
      <c r="I374" s="389">
        <v>624435</v>
      </c>
      <c r="J374" s="389">
        <v>600000</v>
      </c>
      <c r="K374" s="389">
        <v>603233.69999999995</v>
      </c>
      <c r="L374" s="385">
        <v>1</v>
      </c>
    </row>
    <row r="375" spans="1:12" s="383" customFormat="1" ht="15" x14ac:dyDescent="0.25">
      <c r="A375" s="384" t="s">
        <v>193</v>
      </c>
      <c r="B375" s="392" t="s">
        <v>194</v>
      </c>
      <c r="C375" s="423">
        <v>100.61199999999999</v>
      </c>
      <c r="D375" s="423">
        <v>8</v>
      </c>
      <c r="E375" s="424" t="s">
        <v>633</v>
      </c>
      <c r="F375" s="423">
        <v>4</v>
      </c>
      <c r="G375" s="423">
        <v>4.0679500450533004</v>
      </c>
      <c r="H375" s="392" t="s">
        <v>195</v>
      </c>
      <c r="I375" s="389">
        <v>1040222.2</v>
      </c>
      <c r="J375" s="389">
        <v>1000000</v>
      </c>
      <c r="K375" s="389">
        <v>1006120.06</v>
      </c>
      <c r="L375" s="385">
        <v>4</v>
      </c>
    </row>
    <row r="376" spans="1:12" s="383" customFormat="1" ht="15" x14ac:dyDescent="0.25">
      <c r="A376" s="384" t="s">
        <v>193</v>
      </c>
      <c r="B376" s="392" t="s">
        <v>194</v>
      </c>
      <c r="C376" s="423">
        <v>100.6156</v>
      </c>
      <c r="D376" s="423">
        <v>7.8</v>
      </c>
      <c r="E376" s="424" t="s">
        <v>634</v>
      </c>
      <c r="F376" s="423">
        <v>3.5</v>
      </c>
      <c r="G376" s="423">
        <v>3.5526646974373</v>
      </c>
      <c r="H376" s="392" t="s">
        <v>195</v>
      </c>
      <c r="I376" s="389">
        <v>623529.99</v>
      </c>
      <c r="J376" s="389">
        <v>600000</v>
      </c>
      <c r="K376" s="389">
        <v>603693.56999999995</v>
      </c>
      <c r="L376" s="385">
        <v>1</v>
      </c>
    </row>
    <row r="377" spans="1:12" s="383" customFormat="1" ht="15" x14ac:dyDescent="0.25">
      <c r="A377" s="384" t="s">
        <v>193</v>
      </c>
      <c r="B377" s="392" t="s">
        <v>194</v>
      </c>
      <c r="C377" s="423">
        <v>100.631</v>
      </c>
      <c r="D377" s="423">
        <v>6.55</v>
      </c>
      <c r="E377" s="424" t="s">
        <v>230</v>
      </c>
      <c r="F377" s="423">
        <v>4</v>
      </c>
      <c r="G377" s="423">
        <v>4.0604009999999997</v>
      </c>
      <c r="H377" s="392" t="s">
        <v>195</v>
      </c>
      <c r="I377" s="389">
        <v>2541392.35</v>
      </c>
      <c r="J377" s="389">
        <v>2500000</v>
      </c>
      <c r="K377" s="389">
        <v>2515775.2000000002</v>
      </c>
      <c r="L377" s="385">
        <v>1</v>
      </c>
    </row>
    <row r="378" spans="1:12" s="383" customFormat="1" ht="15" x14ac:dyDescent="0.25">
      <c r="A378" s="384" t="s">
        <v>196</v>
      </c>
      <c r="B378" s="392" t="s">
        <v>194</v>
      </c>
      <c r="C378" s="423">
        <v>100.0235</v>
      </c>
      <c r="D378" s="423">
        <v>9.98</v>
      </c>
      <c r="E378" s="424" t="s">
        <v>303</v>
      </c>
      <c r="F378" s="423">
        <v>9.2800999999999991</v>
      </c>
      <c r="G378" s="423">
        <v>9.5688694040462998</v>
      </c>
      <c r="H378" s="392" t="s">
        <v>195</v>
      </c>
      <c r="I378" s="389">
        <v>991067.5</v>
      </c>
      <c r="J378" s="389">
        <v>900000</v>
      </c>
      <c r="K378" s="389">
        <v>900211.72</v>
      </c>
      <c r="L378" s="385">
        <v>1</v>
      </c>
    </row>
    <row r="379" spans="1:12" s="289" customFormat="1" ht="15.6" x14ac:dyDescent="0.25">
      <c r="A379" s="384" t="s">
        <v>196</v>
      </c>
      <c r="B379" s="392" t="s">
        <v>194</v>
      </c>
      <c r="C379" s="423">
        <v>100.03019999999999</v>
      </c>
      <c r="D379" s="423">
        <v>9.25</v>
      </c>
      <c r="E379" s="424" t="s">
        <v>630</v>
      </c>
      <c r="F379" s="423">
        <v>8.7074999999999996</v>
      </c>
      <c r="G379" s="423">
        <v>8.9242427736307999</v>
      </c>
      <c r="H379" s="392" t="s">
        <v>195</v>
      </c>
      <c r="I379" s="389">
        <v>328135.42</v>
      </c>
      <c r="J379" s="389">
        <v>300000</v>
      </c>
      <c r="K379" s="389">
        <v>300090.46000000002</v>
      </c>
      <c r="L379" s="385">
        <v>1</v>
      </c>
    </row>
    <row r="380" spans="1:12" s="289" customFormat="1" ht="15.6" x14ac:dyDescent="0.25">
      <c r="A380" s="384" t="s">
        <v>196</v>
      </c>
      <c r="B380" s="392" t="s">
        <v>194</v>
      </c>
      <c r="C380" s="423">
        <v>100.04259999999999</v>
      </c>
      <c r="D380" s="423">
        <v>8.6</v>
      </c>
      <c r="E380" s="424" t="s">
        <v>625</v>
      </c>
      <c r="F380" s="423">
        <v>8.2391000000000005</v>
      </c>
      <c r="G380" s="423">
        <v>8.3712591852910005</v>
      </c>
      <c r="H380" s="392" t="s">
        <v>195</v>
      </c>
      <c r="I380" s="389">
        <v>652316.67000000004</v>
      </c>
      <c r="J380" s="389">
        <v>600000</v>
      </c>
      <c r="K380" s="389">
        <v>600255.6</v>
      </c>
      <c r="L380" s="385">
        <v>1</v>
      </c>
    </row>
    <row r="381" spans="1:12" s="383" customFormat="1" ht="15" x14ac:dyDescent="0.25">
      <c r="A381" s="384" t="s">
        <v>196</v>
      </c>
      <c r="B381" s="392" t="s">
        <v>194</v>
      </c>
      <c r="C381" s="423">
        <v>100.0436</v>
      </c>
      <c r="D381" s="423">
        <v>8.5</v>
      </c>
      <c r="E381" s="424" t="s">
        <v>365</v>
      </c>
      <c r="F381" s="423">
        <v>8.1548999999999996</v>
      </c>
      <c r="G381" s="423">
        <v>8.2796953505343005</v>
      </c>
      <c r="H381" s="392" t="s">
        <v>195</v>
      </c>
      <c r="I381" s="389">
        <v>325854.17</v>
      </c>
      <c r="J381" s="389">
        <v>300000</v>
      </c>
      <c r="K381" s="389">
        <v>300130.77</v>
      </c>
      <c r="L381" s="385">
        <v>1</v>
      </c>
    </row>
    <row r="382" spans="1:12" s="383" customFormat="1" ht="15" x14ac:dyDescent="0.25">
      <c r="A382" s="384" t="s">
        <v>196</v>
      </c>
      <c r="B382" s="392" t="s">
        <v>194</v>
      </c>
      <c r="C382" s="423">
        <v>100.06229999999999</v>
      </c>
      <c r="D382" s="423">
        <v>7.25</v>
      </c>
      <c r="E382" s="424" t="s">
        <v>635</v>
      </c>
      <c r="F382" s="423">
        <v>7.1082000000000001</v>
      </c>
      <c r="G382" s="423">
        <v>7.1357677701349003</v>
      </c>
      <c r="H382" s="392" t="s">
        <v>195</v>
      </c>
      <c r="I382" s="389">
        <v>161086.46</v>
      </c>
      <c r="J382" s="389">
        <v>150000</v>
      </c>
      <c r="K382" s="389">
        <v>150093.45000000001</v>
      </c>
      <c r="L382" s="385">
        <v>1</v>
      </c>
    </row>
    <row r="383" spans="1:12" s="289" customFormat="1" ht="15.6" x14ac:dyDescent="0.25">
      <c r="A383" s="384" t="s">
        <v>196</v>
      </c>
      <c r="B383" s="392" t="s">
        <v>194</v>
      </c>
      <c r="C383" s="423">
        <v>100.08540000000001</v>
      </c>
      <c r="D383" s="423">
        <v>9.5500000000000007</v>
      </c>
      <c r="E383" s="424" t="s">
        <v>335</v>
      </c>
      <c r="F383" s="423">
        <v>8.8000000000000007</v>
      </c>
      <c r="G383" s="423">
        <v>9.0381590475418001</v>
      </c>
      <c r="H383" s="392" t="s">
        <v>195</v>
      </c>
      <c r="I383" s="389">
        <v>548280.56000000006</v>
      </c>
      <c r="J383" s="389">
        <v>500000</v>
      </c>
      <c r="K383" s="389">
        <v>500426.94</v>
      </c>
      <c r="L383" s="385">
        <v>1</v>
      </c>
    </row>
    <row r="384" spans="1:12" s="289" customFormat="1" ht="15.6" x14ac:dyDescent="0.25">
      <c r="A384" s="384" t="s">
        <v>198</v>
      </c>
      <c r="B384" s="392" t="s">
        <v>194</v>
      </c>
      <c r="C384" s="423">
        <v>100</v>
      </c>
      <c r="D384" s="423">
        <v>2.7315</v>
      </c>
      <c r="E384" s="424" t="s">
        <v>209</v>
      </c>
      <c r="F384" s="423">
        <v>2.7315</v>
      </c>
      <c r="G384" s="423">
        <v>2.7499436185422002</v>
      </c>
      <c r="H384" s="392" t="s">
        <v>195</v>
      </c>
      <c r="I384" s="389">
        <v>10138092.5</v>
      </c>
      <c r="J384" s="389">
        <v>10000000</v>
      </c>
      <c r="K384" s="389">
        <v>10000000</v>
      </c>
      <c r="L384" s="385">
        <v>1</v>
      </c>
    </row>
    <row r="385" spans="1:12" s="383" customFormat="1" ht="15" x14ac:dyDescent="0.25">
      <c r="A385" s="384" t="s">
        <v>219</v>
      </c>
      <c r="B385" s="392" t="s">
        <v>194</v>
      </c>
      <c r="C385" s="423">
        <v>100</v>
      </c>
      <c r="D385" s="423">
        <v>2.7315999999999998</v>
      </c>
      <c r="E385" s="424" t="s">
        <v>209</v>
      </c>
      <c r="F385" s="423">
        <v>2.7315999999998999</v>
      </c>
      <c r="G385" s="423">
        <v>2.7500449689378001</v>
      </c>
      <c r="H385" s="392" t="s">
        <v>195</v>
      </c>
      <c r="I385" s="389">
        <v>5778715.6100000003</v>
      </c>
      <c r="J385" s="389">
        <v>5700000</v>
      </c>
      <c r="K385" s="389">
        <v>5700000</v>
      </c>
      <c r="L385" s="385">
        <v>1</v>
      </c>
    </row>
    <row r="386" spans="1:12" s="383" customFormat="1" ht="15" x14ac:dyDescent="0.25">
      <c r="A386" s="384" t="s">
        <v>219</v>
      </c>
      <c r="B386" s="392" t="s">
        <v>194</v>
      </c>
      <c r="C386" s="423">
        <v>100</v>
      </c>
      <c r="D386" s="423">
        <v>5.05</v>
      </c>
      <c r="E386" s="424" t="s">
        <v>214</v>
      </c>
      <c r="F386" s="423">
        <v>5.0500000000001002</v>
      </c>
      <c r="G386" s="423">
        <v>5.1678010305674</v>
      </c>
      <c r="H386" s="392" t="s">
        <v>195</v>
      </c>
      <c r="I386" s="389">
        <v>1004488.89</v>
      </c>
      <c r="J386" s="389">
        <v>1000000</v>
      </c>
      <c r="K386" s="389">
        <v>1000000</v>
      </c>
      <c r="L386" s="385">
        <v>1</v>
      </c>
    </row>
    <row r="387" spans="1:12" s="383" customFormat="1" ht="15" x14ac:dyDescent="0.25">
      <c r="A387" s="384" t="s">
        <v>219</v>
      </c>
      <c r="B387" s="392" t="s">
        <v>194</v>
      </c>
      <c r="C387" s="423">
        <v>100.0123</v>
      </c>
      <c r="D387" s="423">
        <v>9.9499999999999993</v>
      </c>
      <c r="E387" s="424" t="s">
        <v>237</v>
      </c>
      <c r="F387" s="423">
        <v>9.1178000000000008</v>
      </c>
      <c r="G387" s="423">
        <v>9.4675772859432001</v>
      </c>
      <c r="H387" s="392" t="s">
        <v>195</v>
      </c>
      <c r="I387" s="389">
        <v>550440.97</v>
      </c>
      <c r="J387" s="389">
        <v>500000</v>
      </c>
      <c r="K387" s="389">
        <v>500061.27</v>
      </c>
      <c r="L387" s="385">
        <v>1</v>
      </c>
    </row>
    <row r="388" spans="1:12" s="383" customFormat="1" ht="15" x14ac:dyDescent="0.25">
      <c r="A388" s="384" t="s">
        <v>219</v>
      </c>
      <c r="B388" s="392" t="s">
        <v>194</v>
      </c>
      <c r="C388" s="423">
        <v>100.0154</v>
      </c>
      <c r="D388" s="423">
        <v>9.9499999999999993</v>
      </c>
      <c r="E388" s="424" t="s">
        <v>622</v>
      </c>
      <c r="F388" s="423">
        <v>9.1548999999999996</v>
      </c>
      <c r="G388" s="423">
        <v>9.4876452217550007</v>
      </c>
      <c r="H388" s="392" t="s">
        <v>195</v>
      </c>
      <c r="I388" s="389">
        <v>330264.58</v>
      </c>
      <c r="J388" s="389">
        <v>300000</v>
      </c>
      <c r="K388" s="389">
        <v>300046.09999999998</v>
      </c>
      <c r="L388" s="385">
        <v>1</v>
      </c>
    </row>
    <row r="389" spans="1:12" s="383" customFormat="1" ht="15" x14ac:dyDescent="0.25">
      <c r="A389" s="384" t="s">
        <v>219</v>
      </c>
      <c r="B389" s="392" t="s">
        <v>194</v>
      </c>
      <c r="C389" s="423">
        <v>100.01730000000001</v>
      </c>
      <c r="D389" s="423">
        <v>6.2</v>
      </c>
      <c r="E389" s="424" t="s">
        <v>636</v>
      </c>
      <c r="F389" s="423">
        <v>5.9</v>
      </c>
      <c r="G389" s="423">
        <v>6.0652484364318999</v>
      </c>
      <c r="H389" s="392" t="s">
        <v>195</v>
      </c>
      <c r="I389" s="389">
        <v>1010850</v>
      </c>
      <c r="J389" s="389">
        <v>1000000</v>
      </c>
      <c r="K389" s="389">
        <v>1000172.92</v>
      </c>
      <c r="L389" s="385">
        <v>1</v>
      </c>
    </row>
    <row r="390" spans="1:12" s="383" customFormat="1" ht="15" x14ac:dyDescent="0.25">
      <c r="A390" s="384" t="s">
        <v>219</v>
      </c>
      <c r="B390" s="392" t="s">
        <v>194</v>
      </c>
      <c r="C390" s="423">
        <v>100.0189</v>
      </c>
      <c r="D390" s="423">
        <v>9.9499999999999993</v>
      </c>
      <c r="E390" s="424" t="s">
        <v>364</v>
      </c>
      <c r="F390" s="423">
        <v>9.1898999999999997</v>
      </c>
      <c r="G390" s="423">
        <v>9.5027693381020004</v>
      </c>
      <c r="H390" s="392" t="s">
        <v>195</v>
      </c>
      <c r="I390" s="389">
        <v>275427.78000000003</v>
      </c>
      <c r="J390" s="389">
        <v>250000</v>
      </c>
      <c r="K390" s="389">
        <v>250047.17</v>
      </c>
      <c r="L390" s="385">
        <v>1</v>
      </c>
    </row>
    <row r="391" spans="1:12" s="383" customFormat="1" ht="15" x14ac:dyDescent="0.25">
      <c r="A391" s="384" t="s">
        <v>219</v>
      </c>
      <c r="B391" s="392" t="s">
        <v>194</v>
      </c>
      <c r="C391" s="423">
        <v>100.04259999999999</v>
      </c>
      <c r="D391" s="423">
        <v>7.75</v>
      </c>
      <c r="E391" s="424" t="s">
        <v>625</v>
      </c>
      <c r="F391" s="423">
        <v>7.4428999999999998</v>
      </c>
      <c r="G391" s="423">
        <v>7.5508109331578002</v>
      </c>
      <c r="H391" s="392" t="s">
        <v>195</v>
      </c>
      <c r="I391" s="389">
        <v>593217.01</v>
      </c>
      <c r="J391" s="389">
        <v>550000</v>
      </c>
      <c r="K391" s="389">
        <v>550234.19999999995</v>
      </c>
      <c r="L391" s="385">
        <v>1</v>
      </c>
    </row>
    <row r="392" spans="1:12" s="383" customFormat="1" ht="15" x14ac:dyDescent="0.25">
      <c r="A392" s="384" t="s">
        <v>219</v>
      </c>
      <c r="B392" s="392" t="s">
        <v>194</v>
      </c>
      <c r="C392" s="423">
        <v>100.0479</v>
      </c>
      <c r="D392" s="423">
        <v>7.75</v>
      </c>
      <c r="E392" s="424" t="s">
        <v>626</v>
      </c>
      <c r="F392" s="423">
        <v>7.4846000000000004</v>
      </c>
      <c r="G392" s="423">
        <v>7.5725012778326999</v>
      </c>
      <c r="H392" s="392" t="s">
        <v>195</v>
      </c>
      <c r="I392" s="389">
        <v>690288.89</v>
      </c>
      <c r="J392" s="389">
        <v>640000</v>
      </c>
      <c r="K392" s="389">
        <v>640306.46</v>
      </c>
      <c r="L392" s="385">
        <v>1</v>
      </c>
    </row>
    <row r="393" spans="1:12" s="383" customFormat="1" ht="15" x14ac:dyDescent="0.25">
      <c r="A393" s="384" t="s">
        <v>219</v>
      </c>
      <c r="B393" s="392" t="s">
        <v>194</v>
      </c>
      <c r="C393" s="423">
        <v>100.0609</v>
      </c>
      <c r="D393" s="423">
        <v>7.05</v>
      </c>
      <c r="E393" s="424" t="s">
        <v>627</v>
      </c>
      <c r="F393" s="423">
        <v>6.8987999999999996</v>
      </c>
      <c r="G393" s="423">
        <v>6.9293542113734201</v>
      </c>
      <c r="H393" s="392" t="s">
        <v>195</v>
      </c>
      <c r="I393" s="389">
        <v>1608687.5</v>
      </c>
      <c r="J393" s="389">
        <v>1500000</v>
      </c>
      <c r="K393" s="389">
        <v>1500912.84</v>
      </c>
      <c r="L393" s="385">
        <v>1</v>
      </c>
    </row>
    <row r="394" spans="1:12" s="383" customFormat="1" ht="15" x14ac:dyDescent="0.25">
      <c r="A394" s="384" t="s">
        <v>219</v>
      </c>
      <c r="B394" s="392" t="s">
        <v>194</v>
      </c>
      <c r="C394" s="423">
        <v>100.0622</v>
      </c>
      <c r="D394" s="423">
        <v>7</v>
      </c>
      <c r="E394" s="424" t="s">
        <v>635</v>
      </c>
      <c r="F394" s="423">
        <v>6.8630000000000004</v>
      </c>
      <c r="G394" s="423">
        <v>6.8887143683256298</v>
      </c>
      <c r="H394" s="392" t="s">
        <v>195</v>
      </c>
      <c r="I394" s="389">
        <v>857088.89</v>
      </c>
      <c r="J394" s="389">
        <v>800000</v>
      </c>
      <c r="K394" s="389">
        <v>800497.84</v>
      </c>
      <c r="L394" s="385">
        <v>1</v>
      </c>
    </row>
    <row r="395" spans="1:12" s="383" customFormat="1" ht="15" x14ac:dyDescent="0.25">
      <c r="A395" s="384" t="s">
        <v>371</v>
      </c>
      <c r="B395" s="392" t="s">
        <v>194</v>
      </c>
      <c r="C395" s="423">
        <v>99.999200000000002</v>
      </c>
      <c r="D395" s="423">
        <v>9.8000000000000007</v>
      </c>
      <c r="E395" s="424" t="s">
        <v>637</v>
      </c>
      <c r="F395" s="423">
        <v>9.31</v>
      </c>
      <c r="G395" s="423">
        <v>9.5304144615708992</v>
      </c>
      <c r="H395" s="392" t="s">
        <v>195</v>
      </c>
      <c r="I395" s="389">
        <v>123058.15</v>
      </c>
      <c r="J395" s="389">
        <v>111770</v>
      </c>
      <c r="K395" s="389">
        <v>111769.12</v>
      </c>
      <c r="L395" s="385">
        <v>2</v>
      </c>
    </row>
    <row r="396" spans="1:12" s="383" customFormat="1" ht="15" x14ac:dyDescent="0.25">
      <c r="A396" s="384" t="s">
        <v>371</v>
      </c>
      <c r="B396" s="392" t="s">
        <v>194</v>
      </c>
      <c r="C396" s="423">
        <v>100.0004</v>
      </c>
      <c r="D396" s="423">
        <v>8</v>
      </c>
      <c r="E396" s="424" t="s">
        <v>311</v>
      </c>
      <c r="F396" s="423">
        <v>7.75</v>
      </c>
      <c r="G396" s="423">
        <v>8.0241602071338995</v>
      </c>
      <c r="H396" s="392" t="s">
        <v>195</v>
      </c>
      <c r="I396" s="389">
        <v>79056.89</v>
      </c>
      <c r="J396" s="389">
        <v>76000</v>
      </c>
      <c r="K396" s="389">
        <v>76000.3</v>
      </c>
      <c r="L396" s="385">
        <v>1</v>
      </c>
    </row>
    <row r="397" spans="1:12" s="383" customFormat="1" ht="15" x14ac:dyDescent="0.25">
      <c r="A397" s="384" t="s">
        <v>222</v>
      </c>
      <c r="B397" s="392" t="s">
        <v>194</v>
      </c>
      <c r="C397" s="423">
        <v>100</v>
      </c>
      <c r="D397" s="423">
        <v>2.7315999999999998</v>
      </c>
      <c r="E397" s="424" t="s">
        <v>209</v>
      </c>
      <c r="F397" s="423">
        <v>2.7315999999999998</v>
      </c>
      <c r="G397" s="423">
        <v>2.750044968938</v>
      </c>
      <c r="H397" s="392" t="s">
        <v>195</v>
      </c>
      <c r="I397" s="389">
        <v>2027619.51</v>
      </c>
      <c r="J397" s="389">
        <v>2000000</v>
      </c>
      <c r="K397" s="389">
        <v>2000000</v>
      </c>
      <c r="L397" s="385">
        <v>1</v>
      </c>
    </row>
    <row r="398" spans="1:12" s="383" customFormat="1" ht="15" x14ac:dyDescent="0.25">
      <c r="A398" s="384" t="s">
        <v>638</v>
      </c>
      <c r="B398" s="392" t="s">
        <v>194</v>
      </c>
      <c r="C398" s="423">
        <v>100</v>
      </c>
      <c r="D398" s="423">
        <v>2.4775999999999998</v>
      </c>
      <c r="E398" s="424" t="s">
        <v>639</v>
      </c>
      <c r="F398" s="423">
        <v>2.4775999999999998</v>
      </c>
      <c r="G398" s="423">
        <v>2.5000214605464999</v>
      </c>
      <c r="H398" s="392" t="s">
        <v>195</v>
      </c>
      <c r="I398" s="389">
        <v>4026978.31</v>
      </c>
      <c r="J398" s="389">
        <v>4000000</v>
      </c>
      <c r="K398" s="389">
        <v>4000000</v>
      </c>
      <c r="L398" s="385">
        <v>1</v>
      </c>
    </row>
    <row r="399" spans="1:12" s="383" customFormat="1" ht="15" x14ac:dyDescent="0.25">
      <c r="A399" s="384" t="s">
        <v>638</v>
      </c>
      <c r="B399" s="392" t="s">
        <v>194</v>
      </c>
      <c r="C399" s="423">
        <v>100</v>
      </c>
      <c r="D399" s="423">
        <v>6.5</v>
      </c>
      <c r="E399" s="424" t="s">
        <v>208</v>
      </c>
      <c r="F399" s="423">
        <v>6.5</v>
      </c>
      <c r="G399" s="423">
        <v>6.6595483830201001</v>
      </c>
      <c r="H399" s="392" t="s">
        <v>195</v>
      </c>
      <c r="I399" s="389">
        <v>30492.92</v>
      </c>
      <c r="J399" s="389">
        <v>30000</v>
      </c>
      <c r="K399" s="389">
        <v>30000</v>
      </c>
      <c r="L399" s="385">
        <v>1</v>
      </c>
    </row>
    <row r="400" spans="1:12" s="383" customFormat="1" ht="15" x14ac:dyDescent="0.25">
      <c r="A400" s="384" t="s">
        <v>640</v>
      </c>
      <c r="B400" s="392" t="s">
        <v>194</v>
      </c>
      <c r="C400" s="423">
        <v>100</v>
      </c>
      <c r="D400" s="423">
        <v>2.7315999999999998</v>
      </c>
      <c r="E400" s="424" t="s">
        <v>209</v>
      </c>
      <c r="F400" s="423">
        <v>2.7315999999999998</v>
      </c>
      <c r="G400" s="423">
        <v>2.750044968938</v>
      </c>
      <c r="H400" s="392" t="s">
        <v>195</v>
      </c>
      <c r="I400" s="389">
        <v>4055239.02</v>
      </c>
      <c r="J400" s="389">
        <v>4000000</v>
      </c>
      <c r="K400" s="389">
        <v>4000000</v>
      </c>
      <c r="L400" s="385">
        <v>2</v>
      </c>
    </row>
    <row r="401" spans="1:12" s="383" customFormat="1" ht="15" x14ac:dyDescent="0.25">
      <c r="A401" s="384" t="s">
        <v>640</v>
      </c>
      <c r="B401" s="392" t="s">
        <v>194</v>
      </c>
      <c r="C401" s="423">
        <v>100</v>
      </c>
      <c r="D401" s="423">
        <v>8</v>
      </c>
      <c r="E401" s="424" t="s">
        <v>225</v>
      </c>
      <c r="F401" s="423">
        <v>8</v>
      </c>
      <c r="G401" s="423">
        <v>7.9991340329035996</v>
      </c>
      <c r="H401" s="392" t="s">
        <v>195</v>
      </c>
      <c r="I401" s="389">
        <v>128546.44</v>
      </c>
      <c r="J401" s="389">
        <v>119000</v>
      </c>
      <c r="K401" s="389">
        <v>119000</v>
      </c>
      <c r="L401" s="385">
        <v>3</v>
      </c>
    </row>
    <row r="402" spans="1:12" s="383" customFormat="1" ht="15" x14ac:dyDescent="0.25">
      <c r="A402" s="384" t="s">
        <v>641</v>
      </c>
      <c r="B402" s="392" t="s">
        <v>194</v>
      </c>
      <c r="C402" s="423">
        <v>100</v>
      </c>
      <c r="D402" s="423">
        <v>5.8</v>
      </c>
      <c r="E402" s="424" t="s">
        <v>308</v>
      </c>
      <c r="F402" s="423">
        <v>5.8</v>
      </c>
      <c r="G402" s="423">
        <v>5.8931660331128004</v>
      </c>
      <c r="H402" s="392" t="s">
        <v>195</v>
      </c>
      <c r="I402" s="389">
        <v>1025938.89</v>
      </c>
      <c r="J402" s="389">
        <v>1000000</v>
      </c>
      <c r="K402" s="389">
        <v>1000000</v>
      </c>
      <c r="L402" s="385">
        <v>1</v>
      </c>
    </row>
    <row r="403" spans="1:12" s="383" customFormat="1" ht="15" x14ac:dyDescent="0.25">
      <c r="A403" s="384" t="s">
        <v>641</v>
      </c>
      <c r="B403" s="392" t="s">
        <v>194</v>
      </c>
      <c r="C403" s="423">
        <v>100</v>
      </c>
      <c r="D403" s="423">
        <v>6.1</v>
      </c>
      <c r="E403" s="424" t="s">
        <v>267</v>
      </c>
      <c r="F403" s="423">
        <v>6.1</v>
      </c>
      <c r="G403" s="423">
        <v>6.1851297843513002</v>
      </c>
      <c r="H403" s="392" t="s">
        <v>195</v>
      </c>
      <c r="I403" s="389">
        <v>1033041.67</v>
      </c>
      <c r="J403" s="389">
        <v>1000000</v>
      </c>
      <c r="K403" s="389">
        <v>1000000</v>
      </c>
      <c r="L403" s="385">
        <v>1</v>
      </c>
    </row>
    <row r="404" spans="1:12" s="383" customFormat="1" ht="15" x14ac:dyDescent="0.25">
      <c r="A404" s="384" t="s">
        <v>641</v>
      </c>
      <c r="B404" s="392" t="s">
        <v>194</v>
      </c>
      <c r="C404" s="423">
        <v>100</v>
      </c>
      <c r="D404" s="423">
        <v>6.3</v>
      </c>
      <c r="E404" s="424" t="s">
        <v>366</v>
      </c>
      <c r="F404" s="423">
        <v>6.3</v>
      </c>
      <c r="G404" s="423">
        <v>6.3590433786401004</v>
      </c>
      <c r="H404" s="392" t="s">
        <v>195</v>
      </c>
      <c r="I404" s="389">
        <v>835280</v>
      </c>
      <c r="J404" s="389">
        <v>800000</v>
      </c>
      <c r="K404" s="389">
        <v>800000</v>
      </c>
      <c r="L404" s="385">
        <v>1</v>
      </c>
    </row>
    <row r="405" spans="1:12" s="383" customFormat="1" ht="15.6" x14ac:dyDescent="0.3">
      <c r="A405" s="386" t="s">
        <v>201</v>
      </c>
      <c r="B405" s="403" t="s">
        <v>201</v>
      </c>
      <c r="C405" s="421" t="s">
        <v>201</v>
      </c>
      <c r="D405" s="421" t="s">
        <v>201</v>
      </c>
      <c r="E405" s="422" t="s">
        <v>201</v>
      </c>
      <c r="F405" s="421" t="s">
        <v>201</v>
      </c>
      <c r="G405" s="421" t="s">
        <v>201</v>
      </c>
      <c r="H405" s="403" t="s">
        <v>201</v>
      </c>
      <c r="I405" s="391">
        <v>172967467.47</v>
      </c>
      <c r="J405" s="391">
        <v>169037680.28999999</v>
      </c>
      <c r="K405" s="391">
        <v>169205390.06</v>
      </c>
      <c r="L405" s="387">
        <v>103</v>
      </c>
    </row>
    <row r="406" spans="1:12" s="383" customFormat="1" ht="15.6" x14ac:dyDescent="0.3">
      <c r="A406" s="386" t="s">
        <v>128</v>
      </c>
      <c r="B406" s="403"/>
      <c r="C406" s="421"/>
      <c r="D406" s="421"/>
      <c r="E406" s="422"/>
      <c r="F406" s="421"/>
      <c r="G406" s="421"/>
      <c r="H406" s="403"/>
      <c r="I406" s="391"/>
      <c r="J406" s="391"/>
      <c r="K406" s="391"/>
      <c r="L406" s="387"/>
    </row>
    <row r="407" spans="1:12" s="383" customFormat="1" ht="15" x14ac:dyDescent="0.25">
      <c r="A407" s="384" t="s">
        <v>223</v>
      </c>
      <c r="B407" s="392" t="s">
        <v>194</v>
      </c>
      <c r="C407" s="423">
        <v>100</v>
      </c>
      <c r="D407" s="423">
        <v>6.4</v>
      </c>
      <c r="E407" s="424" t="s">
        <v>642</v>
      </c>
      <c r="F407" s="423">
        <v>6.4</v>
      </c>
      <c r="G407" s="423">
        <v>6.4055776584927999</v>
      </c>
      <c r="H407" s="392" t="s">
        <v>195</v>
      </c>
      <c r="I407" s="389">
        <v>549168.89</v>
      </c>
      <c r="J407" s="389">
        <v>517000</v>
      </c>
      <c r="K407" s="389">
        <v>517000</v>
      </c>
      <c r="L407" s="385">
        <v>1</v>
      </c>
    </row>
    <row r="408" spans="1:12" s="383" customFormat="1" ht="15" x14ac:dyDescent="0.25">
      <c r="A408" s="384" t="s">
        <v>223</v>
      </c>
      <c r="B408" s="392" t="s">
        <v>194</v>
      </c>
      <c r="C408" s="423">
        <v>100</v>
      </c>
      <c r="D408" s="423">
        <v>6.5</v>
      </c>
      <c r="E408" s="424" t="s">
        <v>643</v>
      </c>
      <c r="F408" s="423">
        <v>6.5</v>
      </c>
      <c r="G408" s="423">
        <v>6.4977031118093</v>
      </c>
      <c r="H408" s="392" t="s">
        <v>195</v>
      </c>
      <c r="I408" s="389">
        <v>6394333.3300000001</v>
      </c>
      <c r="J408" s="389">
        <v>6000000</v>
      </c>
      <c r="K408" s="389">
        <v>6000000</v>
      </c>
      <c r="L408" s="385">
        <v>1</v>
      </c>
    </row>
    <row r="409" spans="1:12" s="383" customFormat="1" ht="15" x14ac:dyDescent="0.25">
      <c r="A409" s="384" t="s">
        <v>226</v>
      </c>
      <c r="B409" s="392" t="s">
        <v>194</v>
      </c>
      <c r="C409" s="423">
        <v>100</v>
      </c>
      <c r="D409" s="423">
        <v>3.2505999999999999</v>
      </c>
      <c r="E409" s="424" t="s">
        <v>643</v>
      </c>
      <c r="F409" s="423">
        <v>3.2505999999999999</v>
      </c>
      <c r="G409" s="423">
        <v>3.2500193743293999</v>
      </c>
      <c r="H409" s="392" t="s">
        <v>195</v>
      </c>
      <c r="I409" s="389">
        <v>1291083.97</v>
      </c>
      <c r="J409" s="389">
        <v>1250000</v>
      </c>
      <c r="K409" s="389">
        <v>1250000</v>
      </c>
      <c r="L409" s="385">
        <v>1</v>
      </c>
    </row>
    <row r="410" spans="1:12" s="383" customFormat="1" ht="15" x14ac:dyDescent="0.25">
      <c r="A410" s="384" t="s">
        <v>226</v>
      </c>
      <c r="B410" s="392" t="s">
        <v>194</v>
      </c>
      <c r="C410" s="423">
        <v>100</v>
      </c>
      <c r="D410" s="423">
        <v>5.5</v>
      </c>
      <c r="E410" s="424" t="s">
        <v>308</v>
      </c>
      <c r="F410" s="423">
        <v>5.5</v>
      </c>
      <c r="G410" s="423">
        <v>5.5837686815699001</v>
      </c>
      <c r="H410" s="392" t="s">
        <v>195</v>
      </c>
      <c r="I410" s="389">
        <v>1024597.22</v>
      </c>
      <c r="J410" s="389">
        <v>1000000</v>
      </c>
      <c r="K410" s="389">
        <v>1000000</v>
      </c>
      <c r="L410" s="385">
        <v>1</v>
      </c>
    </row>
    <row r="411" spans="1:12" s="383" customFormat="1" ht="15" x14ac:dyDescent="0.25">
      <c r="A411" s="384" t="s">
        <v>226</v>
      </c>
      <c r="B411" s="392" t="s">
        <v>194</v>
      </c>
      <c r="C411" s="423">
        <v>100</v>
      </c>
      <c r="D411" s="423">
        <v>5.7</v>
      </c>
      <c r="E411" s="424" t="s">
        <v>267</v>
      </c>
      <c r="F411" s="423">
        <v>5.7</v>
      </c>
      <c r="G411" s="423">
        <v>5.7743393971451997</v>
      </c>
      <c r="H411" s="392" t="s">
        <v>195</v>
      </c>
      <c r="I411" s="389">
        <v>1030875</v>
      </c>
      <c r="J411" s="389">
        <v>1000000</v>
      </c>
      <c r="K411" s="389">
        <v>1000000</v>
      </c>
      <c r="L411" s="385">
        <v>1</v>
      </c>
    </row>
    <row r="412" spans="1:12" s="383" customFormat="1" ht="15" x14ac:dyDescent="0.25">
      <c r="A412" s="384" t="s">
        <v>226</v>
      </c>
      <c r="B412" s="392" t="s">
        <v>194</v>
      </c>
      <c r="C412" s="423">
        <v>100</v>
      </c>
      <c r="D412" s="423">
        <v>5.8</v>
      </c>
      <c r="E412" s="424" t="s">
        <v>366</v>
      </c>
      <c r="F412" s="423">
        <v>5.8</v>
      </c>
      <c r="G412" s="423">
        <v>5.8500758731738003</v>
      </c>
      <c r="H412" s="392" t="s">
        <v>195</v>
      </c>
      <c r="I412" s="389">
        <v>1040600</v>
      </c>
      <c r="J412" s="389">
        <v>1000000</v>
      </c>
      <c r="K412" s="389">
        <v>1000000</v>
      </c>
      <c r="L412" s="385">
        <v>1</v>
      </c>
    </row>
    <row r="413" spans="1:12" s="383" customFormat="1" ht="15" x14ac:dyDescent="0.25">
      <c r="A413" s="384" t="s">
        <v>226</v>
      </c>
      <c r="B413" s="392" t="s">
        <v>194</v>
      </c>
      <c r="C413" s="423">
        <v>100</v>
      </c>
      <c r="D413" s="423">
        <v>6.25</v>
      </c>
      <c r="E413" s="424" t="s">
        <v>643</v>
      </c>
      <c r="F413" s="423">
        <v>6.25</v>
      </c>
      <c r="G413" s="423">
        <v>6.2478746623325998</v>
      </c>
      <c r="H413" s="392" t="s">
        <v>195</v>
      </c>
      <c r="I413" s="389">
        <v>5315972.22</v>
      </c>
      <c r="J413" s="389">
        <v>5000000</v>
      </c>
      <c r="K413" s="389">
        <v>5000000</v>
      </c>
      <c r="L413" s="385">
        <v>1</v>
      </c>
    </row>
    <row r="414" spans="1:12" s="383" customFormat="1" ht="15" x14ac:dyDescent="0.25">
      <c r="A414" s="384" t="s">
        <v>226</v>
      </c>
      <c r="B414" s="392" t="s">
        <v>194</v>
      </c>
      <c r="C414" s="423">
        <v>100.1855</v>
      </c>
      <c r="D414" s="423">
        <v>6.25</v>
      </c>
      <c r="E414" s="424" t="s">
        <v>373</v>
      </c>
      <c r="F414" s="423">
        <v>6</v>
      </c>
      <c r="G414" s="423">
        <v>6.0147563597460003</v>
      </c>
      <c r="H414" s="392" t="s">
        <v>195</v>
      </c>
      <c r="I414" s="389">
        <v>1807725.69</v>
      </c>
      <c r="J414" s="389">
        <v>1700000</v>
      </c>
      <c r="K414" s="389">
        <v>1703154.21</v>
      </c>
      <c r="L414" s="385">
        <v>1</v>
      </c>
    </row>
    <row r="415" spans="1:12" s="383" customFormat="1" ht="15.6" x14ac:dyDescent="0.3">
      <c r="A415" s="386" t="s">
        <v>201</v>
      </c>
      <c r="B415" s="403" t="s">
        <v>201</v>
      </c>
      <c r="C415" s="421" t="s">
        <v>201</v>
      </c>
      <c r="D415" s="421" t="s">
        <v>201</v>
      </c>
      <c r="E415" s="422" t="s">
        <v>201</v>
      </c>
      <c r="F415" s="421" t="s">
        <v>201</v>
      </c>
      <c r="G415" s="421" t="s">
        <v>201</v>
      </c>
      <c r="H415" s="403" t="s">
        <v>201</v>
      </c>
      <c r="I415" s="391">
        <v>18454356.32</v>
      </c>
      <c r="J415" s="391">
        <v>17467000</v>
      </c>
      <c r="K415" s="391">
        <v>17470154.210000001</v>
      </c>
      <c r="L415" s="387">
        <v>8</v>
      </c>
    </row>
    <row r="416" spans="1:12" s="383" customFormat="1" ht="15.6" x14ac:dyDescent="0.3">
      <c r="A416" s="386" t="s">
        <v>129</v>
      </c>
      <c r="B416" s="403"/>
      <c r="C416" s="421"/>
      <c r="D416" s="421"/>
      <c r="E416" s="422"/>
      <c r="F416" s="421"/>
      <c r="G416" s="421"/>
      <c r="H416" s="403"/>
      <c r="I416" s="391"/>
      <c r="J416" s="391"/>
      <c r="K416" s="391"/>
      <c r="L416" s="387"/>
    </row>
    <row r="417" spans="1:12" s="383" customFormat="1" ht="15" x14ac:dyDescent="0.25">
      <c r="A417" s="384" t="s">
        <v>202</v>
      </c>
      <c r="B417" s="392" t="s">
        <v>194</v>
      </c>
      <c r="C417" s="423">
        <v>96.256399999999999</v>
      </c>
      <c r="D417" s="423"/>
      <c r="E417" s="424" t="s">
        <v>197</v>
      </c>
      <c r="F417" s="423">
        <v>3.9</v>
      </c>
      <c r="G417" s="423">
        <v>3.9002085708342</v>
      </c>
      <c r="H417" s="392" t="s">
        <v>195</v>
      </c>
      <c r="I417" s="389">
        <v>20000</v>
      </c>
      <c r="J417" s="389">
        <v>20000</v>
      </c>
      <c r="K417" s="389">
        <v>19251.29</v>
      </c>
      <c r="L417" s="385">
        <v>1</v>
      </c>
    </row>
    <row r="418" spans="1:12" s="383" customFormat="1" ht="15" x14ac:dyDescent="0.25">
      <c r="A418" s="384" t="s">
        <v>202</v>
      </c>
      <c r="B418" s="392" t="s">
        <v>194</v>
      </c>
      <c r="C418" s="423">
        <v>96.826300000000003</v>
      </c>
      <c r="D418" s="423"/>
      <c r="E418" s="424" t="s">
        <v>644</v>
      </c>
      <c r="F418" s="423">
        <v>4</v>
      </c>
      <c r="G418" s="423">
        <v>4.0143231615493002</v>
      </c>
      <c r="H418" s="392" t="s">
        <v>195</v>
      </c>
      <c r="I418" s="389">
        <v>1000000</v>
      </c>
      <c r="J418" s="389">
        <v>1000000</v>
      </c>
      <c r="K418" s="389">
        <v>968262.51</v>
      </c>
      <c r="L418" s="385">
        <v>1</v>
      </c>
    </row>
    <row r="419" spans="1:12" s="383" customFormat="1" ht="15" x14ac:dyDescent="0.25">
      <c r="A419" s="384" t="s">
        <v>202</v>
      </c>
      <c r="B419" s="392" t="s">
        <v>194</v>
      </c>
      <c r="C419" s="423">
        <v>98.028499999999994</v>
      </c>
      <c r="D419" s="423"/>
      <c r="E419" s="424" t="s">
        <v>206</v>
      </c>
      <c r="F419" s="423">
        <v>4</v>
      </c>
      <c r="G419" s="423">
        <v>4.0397748461337999</v>
      </c>
      <c r="H419" s="392" t="s">
        <v>195</v>
      </c>
      <c r="I419" s="389">
        <v>250000</v>
      </c>
      <c r="J419" s="389">
        <v>250000</v>
      </c>
      <c r="K419" s="389">
        <v>245071.34</v>
      </c>
      <c r="L419" s="385">
        <v>1</v>
      </c>
    </row>
    <row r="420" spans="1:12" s="383" customFormat="1" ht="15" x14ac:dyDescent="0.25">
      <c r="A420" s="384" t="s">
        <v>202</v>
      </c>
      <c r="B420" s="392" t="s">
        <v>194</v>
      </c>
      <c r="C420" s="423">
        <v>98.280100000000004</v>
      </c>
      <c r="D420" s="423"/>
      <c r="E420" s="424" t="s">
        <v>215</v>
      </c>
      <c r="F420" s="423">
        <v>3.5</v>
      </c>
      <c r="G420" s="423">
        <v>3.5306250000000001</v>
      </c>
      <c r="H420" s="392" t="s">
        <v>195</v>
      </c>
      <c r="I420" s="389">
        <v>600000</v>
      </c>
      <c r="J420" s="389">
        <v>600000</v>
      </c>
      <c r="K420" s="389">
        <v>589680.59</v>
      </c>
      <c r="L420" s="385">
        <v>1</v>
      </c>
    </row>
    <row r="421" spans="1:12" s="383" customFormat="1" ht="15" x14ac:dyDescent="0.25">
      <c r="A421" s="384" t="s">
        <v>202</v>
      </c>
      <c r="B421" s="392" t="s">
        <v>194</v>
      </c>
      <c r="C421" s="423">
        <v>98.285499999999999</v>
      </c>
      <c r="D421" s="423"/>
      <c r="E421" s="424" t="s">
        <v>645</v>
      </c>
      <c r="F421" s="423">
        <v>4</v>
      </c>
      <c r="G421" s="423">
        <v>4.0451877315058997</v>
      </c>
      <c r="H421" s="392" t="s">
        <v>195</v>
      </c>
      <c r="I421" s="389">
        <v>1140574.95</v>
      </c>
      <c r="J421" s="389">
        <v>1140574.95</v>
      </c>
      <c r="K421" s="389">
        <v>1121019.3899999999</v>
      </c>
      <c r="L421" s="385">
        <v>1</v>
      </c>
    </row>
    <row r="422" spans="1:12" s="383" customFormat="1" ht="15" x14ac:dyDescent="0.25">
      <c r="A422" s="384" t="s">
        <v>202</v>
      </c>
      <c r="B422" s="392" t="s">
        <v>194</v>
      </c>
      <c r="C422" s="423">
        <v>98.337500000000006</v>
      </c>
      <c r="D422" s="423"/>
      <c r="E422" s="424" t="s">
        <v>326</v>
      </c>
      <c r="F422" s="423">
        <v>3.4</v>
      </c>
      <c r="G422" s="423">
        <v>3.4290623776984002</v>
      </c>
      <c r="H422" s="392" t="s">
        <v>195</v>
      </c>
      <c r="I422" s="389">
        <v>250000</v>
      </c>
      <c r="J422" s="389">
        <v>250000</v>
      </c>
      <c r="K422" s="389">
        <v>245843.87</v>
      </c>
      <c r="L422" s="385">
        <v>1</v>
      </c>
    </row>
    <row r="423" spans="1:12" s="383" customFormat="1" ht="15" x14ac:dyDescent="0.25">
      <c r="A423" s="384" t="s">
        <v>202</v>
      </c>
      <c r="B423" s="392" t="s">
        <v>194</v>
      </c>
      <c r="C423" s="423">
        <v>98.98</v>
      </c>
      <c r="D423" s="423"/>
      <c r="E423" s="424" t="s">
        <v>646</v>
      </c>
      <c r="F423" s="423">
        <v>3.5</v>
      </c>
      <c r="G423" s="423">
        <v>3.5434227623834</v>
      </c>
      <c r="H423" s="392" t="s">
        <v>195</v>
      </c>
      <c r="I423" s="389">
        <v>50000000</v>
      </c>
      <c r="J423" s="389">
        <v>50000000</v>
      </c>
      <c r="K423" s="389">
        <v>49489978.280000001</v>
      </c>
      <c r="L423" s="385">
        <v>1</v>
      </c>
    </row>
    <row r="424" spans="1:12" s="383" customFormat="1" ht="15" x14ac:dyDescent="0.25">
      <c r="A424" s="384" t="s">
        <v>202</v>
      </c>
      <c r="B424" s="392" t="s">
        <v>194</v>
      </c>
      <c r="C424" s="423">
        <v>99.128500000000003</v>
      </c>
      <c r="D424" s="423"/>
      <c r="E424" s="424" t="s">
        <v>647</v>
      </c>
      <c r="F424" s="423">
        <v>3.44</v>
      </c>
      <c r="G424" s="423">
        <v>3.4842947101498001</v>
      </c>
      <c r="H424" s="392" t="s">
        <v>195</v>
      </c>
      <c r="I424" s="389">
        <v>50000000</v>
      </c>
      <c r="J424" s="389">
        <v>50000000</v>
      </c>
      <c r="K424" s="389">
        <v>49564274.950000003</v>
      </c>
      <c r="L424" s="385">
        <v>1</v>
      </c>
    </row>
    <row r="425" spans="1:12" s="383" customFormat="1" ht="15" x14ac:dyDescent="0.25">
      <c r="A425" s="384" t="s">
        <v>202</v>
      </c>
      <c r="B425" s="392" t="s">
        <v>194</v>
      </c>
      <c r="C425" s="423">
        <v>99.147300000000001</v>
      </c>
      <c r="D425" s="423"/>
      <c r="E425" s="424" t="s">
        <v>230</v>
      </c>
      <c r="F425" s="423">
        <v>3.44</v>
      </c>
      <c r="G425" s="423">
        <v>3.4846309694081001</v>
      </c>
      <c r="H425" s="392" t="s">
        <v>195</v>
      </c>
      <c r="I425" s="389">
        <v>3000000</v>
      </c>
      <c r="J425" s="389">
        <v>3000000</v>
      </c>
      <c r="K425" s="389">
        <v>2974419.99</v>
      </c>
      <c r="L425" s="385">
        <v>1</v>
      </c>
    </row>
    <row r="426" spans="1:12" s="383" customFormat="1" ht="15" x14ac:dyDescent="0.25">
      <c r="A426" s="384" t="s">
        <v>202</v>
      </c>
      <c r="B426" s="392" t="s">
        <v>194</v>
      </c>
      <c r="C426" s="423">
        <v>99.262299999999996</v>
      </c>
      <c r="D426" s="423"/>
      <c r="E426" s="424" t="s">
        <v>208</v>
      </c>
      <c r="F426" s="423">
        <v>2.94</v>
      </c>
      <c r="G426" s="423">
        <v>2.9724502076350001</v>
      </c>
      <c r="H426" s="392" t="s">
        <v>195</v>
      </c>
      <c r="I426" s="389">
        <v>2602000</v>
      </c>
      <c r="J426" s="389">
        <v>2602000</v>
      </c>
      <c r="K426" s="389">
        <v>2582805.4500000002</v>
      </c>
      <c r="L426" s="385">
        <v>4</v>
      </c>
    </row>
    <row r="427" spans="1:12" s="383" customFormat="1" ht="15" x14ac:dyDescent="0.25">
      <c r="A427" s="384" t="s">
        <v>202</v>
      </c>
      <c r="B427" s="392" t="s">
        <v>194</v>
      </c>
      <c r="C427" s="423">
        <v>99.270399999999995</v>
      </c>
      <c r="D427" s="423"/>
      <c r="E427" s="424" t="s">
        <v>230</v>
      </c>
      <c r="F427" s="423">
        <v>2.94</v>
      </c>
      <c r="G427" s="423">
        <v>2.9725726179929999</v>
      </c>
      <c r="H427" s="392" t="s">
        <v>195</v>
      </c>
      <c r="I427" s="389">
        <v>3000000</v>
      </c>
      <c r="J427" s="389">
        <v>3000000</v>
      </c>
      <c r="K427" s="389">
        <v>2978110.88</v>
      </c>
      <c r="L427" s="385">
        <v>1</v>
      </c>
    </row>
    <row r="428" spans="1:12" s="383" customFormat="1" ht="15" x14ac:dyDescent="0.25">
      <c r="A428" s="384" t="s">
        <v>202</v>
      </c>
      <c r="B428" s="392" t="s">
        <v>194</v>
      </c>
      <c r="C428" s="423">
        <v>99.272300000000001</v>
      </c>
      <c r="D428" s="423"/>
      <c r="E428" s="424" t="s">
        <v>208</v>
      </c>
      <c r="F428" s="423">
        <v>2.9</v>
      </c>
      <c r="G428" s="423">
        <v>2.9315711368363</v>
      </c>
      <c r="H428" s="392" t="s">
        <v>195</v>
      </c>
      <c r="I428" s="389">
        <v>1600000</v>
      </c>
      <c r="J428" s="389">
        <v>1600000</v>
      </c>
      <c r="K428" s="389">
        <v>1588356.47</v>
      </c>
      <c r="L428" s="385">
        <v>2</v>
      </c>
    </row>
    <row r="429" spans="1:12" s="383" customFormat="1" ht="15" x14ac:dyDescent="0.25">
      <c r="A429" s="384" t="s">
        <v>202</v>
      </c>
      <c r="B429" s="392" t="s">
        <v>194</v>
      </c>
      <c r="C429" s="423">
        <v>99.452299999999994</v>
      </c>
      <c r="D429" s="423"/>
      <c r="E429" s="424" t="s">
        <v>231</v>
      </c>
      <c r="F429" s="423">
        <v>3.25</v>
      </c>
      <c r="G429" s="423">
        <v>3.2941791264398002</v>
      </c>
      <c r="H429" s="392" t="s">
        <v>195</v>
      </c>
      <c r="I429" s="389">
        <v>7500000</v>
      </c>
      <c r="J429" s="389">
        <v>7500000</v>
      </c>
      <c r="K429" s="389">
        <v>7458924.1200000001</v>
      </c>
      <c r="L429" s="385">
        <v>1</v>
      </c>
    </row>
    <row r="430" spans="1:12" s="383" customFormat="1" ht="15" x14ac:dyDescent="0.25">
      <c r="A430" s="384" t="s">
        <v>202</v>
      </c>
      <c r="B430" s="392" t="s">
        <v>194</v>
      </c>
      <c r="C430" s="423">
        <v>99.742000000000004</v>
      </c>
      <c r="D430" s="423"/>
      <c r="E430" s="424" t="s">
        <v>214</v>
      </c>
      <c r="F430" s="423">
        <v>2.91</v>
      </c>
      <c r="G430" s="423">
        <v>2.9488862198135002</v>
      </c>
      <c r="H430" s="392" t="s">
        <v>195</v>
      </c>
      <c r="I430" s="389">
        <v>5000000</v>
      </c>
      <c r="J430" s="389">
        <v>5000000</v>
      </c>
      <c r="K430" s="389">
        <v>4987100.03</v>
      </c>
      <c r="L430" s="385">
        <v>1</v>
      </c>
    </row>
    <row r="431" spans="1:12" s="383" customFormat="1" ht="15" x14ac:dyDescent="0.25">
      <c r="A431" s="384" t="s">
        <v>202</v>
      </c>
      <c r="B431" s="392" t="s">
        <v>194</v>
      </c>
      <c r="C431" s="423">
        <v>99.75</v>
      </c>
      <c r="D431" s="423"/>
      <c r="E431" s="424" t="s">
        <v>213</v>
      </c>
      <c r="F431" s="423">
        <v>2.91</v>
      </c>
      <c r="G431" s="423">
        <v>2.9490068907482998</v>
      </c>
      <c r="H431" s="392" t="s">
        <v>195</v>
      </c>
      <c r="I431" s="389">
        <v>28000000</v>
      </c>
      <c r="J431" s="389">
        <v>28000000</v>
      </c>
      <c r="K431" s="389">
        <v>27930012.039999999</v>
      </c>
      <c r="L431" s="385">
        <v>2</v>
      </c>
    </row>
    <row r="432" spans="1:12" s="383" customFormat="1" ht="15" x14ac:dyDescent="0.25">
      <c r="A432" s="384" t="s">
        <v>202</v>
      </c>
      <c r="B432" s="392" t="s">
        <v>194</v>
      </c>
      <c r="C432" s="423">
        <v>99.792900000000003</v>
      </c>
      <c r="D432" s="423"/>
      <c r="E432" s="424" t="s">
        <v>213</v>
      </c>
      <c r="F432" s="423">
        <v>2.41</v>
      </c>
      <c r="G432" s="423">
        <v>2.4367170660949999</v>
      </c>
      <c r="H432" s="392" t="s">
        <v>195</v>
      </c>
      <c r="I432" s="389">
        <v>25000000</v>
      </c>
      <c r="J432" s="389">
        <v>25000000</v>
      </c>
      <c r="K432" s="389">
        <v>24948225.5</v>
      </c>
      <c r="L432" s="385">
        <v>2</v>
      </c>
    </row>
    <row r="433" spans="1:12" s="383" customFormat="1" ht="15.6" x14ac:dyDescent="0.3">
      <c r="A433" s="386" t="s">
        <v>201</v>
      </c>
      <c r="B433" s="403" t="s">
        <v>201</v>
      </c>
      <c r="C433" s="421" t="s">
        <v>201</v>
      </c>
      <c r="D433" s="421" t="s">
        <v>201</v>
      </c>
      <c r="E433" s="422" t="s">
        <v>201</v>
      </c>
      <c r="F433" s="421" t="s">
        <v>201</v>
      </c>
      <c r="G433" s="421" t="s">
        <v>201</v>
      </c>
      <c r="H433" s="403" t="s">
        <v>201</v>
      </c>
      <c r="I433" s="391">
        <v>178962574.94999999</v>
      </c>
      <c r="J433" s="391">
        <v>178962574.94999999</v>
      </c>
      <c r="K433" s="391">
        <v>177691336.69999999</v>
      </c>
      <c r="L433" s="387">
        <v>22</v>
      </c>
    </row>
    <row r="434" spans="1:12" s="383" customFormat="1" ht="15.6" x14ac:dyDescent="0.3">
      <c r="A434" s="386" t="s">
        <v>130</v>
      </c>
      <c r="B434" s="403"/>
      <c r="C434" s="421"/>
      <c r="D434" s="421"/>
      <c r="E434" s="422"/>
      <c r="F434" s="421"/>
      <c r="G434" s="421"/>
      <c r="H434" s="403"/>
      <c r="I434" s="391"/>
      <c r="J434" s="391"/>
      <c r="K434" s="391"/>
      <c r="L434" s="387"/>
    </row>
    <row r="435" spans="1:12" s="383" customFormat="1" ht="15" x14ac:dyDescent="0.25">
      <c r="A435" s="384" t="s">
        <v>234</v>
      </c>
      <c r="B435" s="392" t="s">
        <v>194</v>
      </c>
      <c r="C435" s="423">
        <v>100</v>
      </c>
      <c r="D435" s="423">
        <v>1.9822</v>
      </c>
      <c r="E435" s="424" t="s">
        <v>235</v>
      </c>
      <c r="F435" s="423">
        <v>1.9822</v>
      </c>
      <c r="G435" s="423">
        <v>2.0000303280336</v>
      </c>
      <c r="H435" s="392" t="s">
        <v>195</v>
      </c>
      <c r="I435" s="389">
        <v>13939311.32</v>
      </c>
      <c r="J435" s="389">
        <v>13912500</v>
      </c>
      <c r="K435" s="389">
        <v>13912500</v>
      </c>
      <c r="L435" s="385">
        <v>5</v>
      </c>
    </row>
    <row r="436" spans="1:12" s="383" customFormat="1" ht="15" x14ac:dyDescent="0.25">
      <c r="A436" s="384" t="s">
        <v>234</v>
      </c>
      <c r="B436" s="392" t="s">
        <v>194</v>
      </c>
      <c r="C436" s="423">
        <v>100</v>
      </c>
      <c r="D436" s="423">
        <v>2.2292999999999998</v>
      </c>
      <c r="E436" s="424" t="s">
        <v>231</v>
      </c>
      <c r="F436" s="423">
        <v>2.2292999999999998</v>
      </c>
      <c r="G436" s="423">
        <v>2.2500400544427999</v>
      </c>
      <c r="H436" s="392" t="s">
        <v>195</v>
      </c>
      <c r="I436" s="389">
        <v>752833.07</v>
      </c>
      <c r="J436" s="389">
        <v>750000</v>
      </c>
      <c r="K436" s="389">
        <v>750000</v>
      </c>
      <c r="L436" s="385">
        <v>1</v>
      </c>
    </row>
    <row r="437" spans="1:12" s="383" customFormat="1" ht="15" x14ac:dyDescent="0.25">
      <c r="A437" s="384" t="s">
        <v>234</v>
      </c>
      <c r="B437" s="392" t="s">
        <v>194</v>
      </c>
      <c r="C437" s="423">
        <v>100</v>
      </c>
      <c r="D437" s="423">
        <v>2.2311999999999999</v>
      </c>
      <c r="E437" s="424" t="s">
        <v>265</v>
      </c>
      <c r="F437" s="423">
        <v>2.2311999999999999</v>
      </c>
      <c r="G437" s="423">
        <v>2.2500081474068998</v>
      </c>
      <c r="H437" s="392" t="s">
        <v>195</v>
      </c>
      <c r="I437" s="389">
        <v>754137.02</v>
      </c>
      <c r="J437" s="389">
        <v>750000</v>
      </c>
      <c r="K437" s="389">
        <v>750000</v>
      </c>
      <c r="L437" s="385">
        <v>1</v>
      </c>
    </row>
    <row r="438" spans="1:12" s="383" customFormat="1" ht="15" x14ac:dyDescent="0.25">
      <c r="A438" s="384" t="s">
        <v>234</v>
      </c>
      <c r="B438" s="392" t="s">
        <v>194</v>
      </c>
      <c r="C438" s="423">
        <v>100</v>
      </c>
      <c r="D438" s="423">
        <v>2.4769999999999999</v>
      </c>
      <c r="E438" s="424" t="s">
        <v>208</v>
      </c>
      <c r="F438" s="423">
        <v>2.4769999999999999</v>
      </c>
      <c r="G438" s="423">
        <v>2.5000167404818998</v>
      </c>
      <c r="H438" s="392" t="s">
        <v>195</v>
      </c>
      <c r="I438" s="389">
        <v>5031306.53</v>
      </c>
      <c r="J438" s="389">
        <v>5000000</v>
      </c>
      <c r="K438" s="389">
        <v>5000000</v>
      </c>
      <c r="L438" s="385">
        <v>1</v>
      </c>
    </row>
    <row r="439" spans="1:12" s="383" customFormat="1" ht="15" x14ac:dyDescent="0.25">
      <c r="A439" s="384" t="s">
        <v>234</v>
      </c>
      <c r="B439" s="392" t="s">
        <v>194</v>
      </c>
      <c r="C439" s="423">
        <v>100</v>
      </c>
      <c r="D439" s="423">
        <v>2.4775999999999998</v>
      </c>
      <c r="E439" s="424" t="s">
        <v>639</v>
      </c>
      <c r="F439" s="423">
        <v>2.4775999999999998</v>
      </c>
      <c r="G439" s="423">
        <v>2.5000214605464999</v>
      </c>
      <c r="H439" s="392" t="s">
        <v>195</v>
      </c>
      <c r="I439" s="389">
        <v>2426254.4300000002</v>
      </c>
      <c r="J439" s="389">
        <v>2410000</v>
      </c>
      <c r="K439" s="389">
        <v>2410000</v>
      </c>
      <c r="L439" s="385">
        <v>1</v>
      </c>
    </row>
    <row r="440" spans="1:12" s="383" customFormat="1" ht="15" x14ac:dyDescent="0.25">
      <c r="A440" s="384" t="s">
        <v>234</v>
      </c>
      <c r="B440" s="392" t="s">
        <v>194</v>
      </c>
      <c r="C440" s="423">
        <v>100</v>
      </c>
      <c r="D440" s="423">
        <v>2.4798</v>
      </c>
      <c r="E440" s="424" t="s">
        <v>336</v>
      </c>
      <c r="F440" s="423">
        <v>2.4798</v>
      </c>
      <c r="G440" s="423">
        <v>2.5000082174044</v>
      </c>
      <c r="H440" s="392" t="s">
        <v>195</v>
      </c>
      <c r="I440" s="389">
        <v>1008541.53</v>
      </c>
      <c r="J440" s="389">
        <v>1000000</v>
      </c>
      <c r="K440" s="389">
        <v>1000000</v>
      </c>
      <c r="L440" s="385">
        <v>1</v>
      </c>
    </row>
    <row r="441" spans="1:12" s="383" customFormat="1" ht="15" x14ac:dyDescent="0.25">
      <c r="A441" s="384" t="s">
        <v>234</v>
      </c>
      <c r="B441" s="392" t="s">
        <v>194</v>
      </c>
      <c r="C441" s="423">
        <v>100</v>
      </c>
      <c r="D441" s="423">
        <v>2.4822000000000002</v>
      </c>
      <c r="E441" s="424" t="s">
        <v>648</v>
      </c>
      <c r="F441" s="423">
        <v>2.4822000000000002</v>
      </c>
      <c r="G441" s="423">
        <v>2.5000222309418998</v>
      </c>
      <c r="H441" s="392" t="s">
        <v>195</v>
      </c>
      <c r="I441" s="389">
        <v>1010480.4</v>
      </c>
      <c r="J441" s="389">
        <v>1000000</v>
      </c>
      <c r="K441" s="389">
        <v>1000000</v>
      </c>
      <c r="L441" s="385">
        <v>1</v>
      </c>
    </row>
    <row r="442" spans="1:12" s="383" customFormat="1" ht="15" x14ac:dyDescent="0.25">
      <c r="A442" s="384" t="s">
        <v>234</v>
      </c>
      <c r="B442" s="392" t="s">
        <v>194</v>
      </c>
      <c r="C442" s="423">
        <v>100</v>
      </c>
      <c r="D442" s="423">
        <v>2.7315999999999998</v>
      </c>
      <c r="E442" s="424" t="s">
        <v>209</v>
      </c>
      <c r="F442" s="423">
        <v>2.7315999999999998</v>
      </c>
      <c r="G442" s="423">
        <v>2.750044968938</v>
      </c>
      <c r="H442" s="392" t="s">
        <v>195</v>
      </c>
      <c r="I442" s="389">
        <v>6082858.5300000003</v>
      </c>
      <c r="J442" s="389">
        <v>6000000</v>
      </c>
      <c r="K442" s="389">
        <v>6000000</v>
      </c>
      <c r="L442" s="385">
        <v>2</v>
      </c>
    </row>
    <row r="443" spans="1:12" s="383" customFormat="1" ht="15" x14ac:dyDescent="0.25">
      <c r="A443" s="384" t="s">
        <v>234</v>
      </c>
      <c r="B443" s="392" t="s">
        <v>194</v>
      </c>
      <c r="C443" s="423">
        <v>100</v>
      </c>
      <c r="D443" s="423">
        <v>2.7321</v>
      </c>
      <c r="E443" s="424" t="s">
        <v>327</v>
      </c>
      <c r="F443" s="423">
        <v>2.7321</v>
      </c>
      <c r="G443" s="423">
        <v>2.7500288954694998</v>
      </c>
      <c r="H443" s="392" t="s">
        <v>195</v>
      </c>
      <c r="I443" s="389">
        <v>1014191.74</v>
      </c>
      <c r="J443" s="389">
        <v>1000000</v>
      </c>
      <c r="K443" s="389">
        <v>1000000</v>
      </c>
      <c r="L443" s="385">
        <v>1</v>
      </c>
    </row>
    <row r="444" spans="1:12" s="383" customFormat="1" ht="15" x14ac:dyDescent="0.25">
      <c r="A444" s="384" t="s">
        <v>234</v>
      </c>
      <c r="B444" s="392" t="s">
        <v>194</v>
      </c>
      <c r="C444" s="423">
        <v>100</v>
      </c>
      <c r="D444" s="423">
        <v>2.7343999999999999</v>
      </c>
      <c r="E444" s="424" t="s">
        <v>211</v>
      </c>
      <c r="F444" s="423">
        <v>2.7343999999999999</v>
      </c>
      <c r="G444" s="423">
        <v>2.7499534226361</v>
      </c>
      <c r="H444" s="392" t="s">
        <v>195</v>
      </c>
      <c r="I444" s="389">
        <v>634969.17000000004</v>
      </c>
      <c r="J444" s="389">
        <v>625000</v>
      </c>
      <c r="K444" s="389">
        <v>625000</v>
      </c>
      <c r="L444" s="385">
        <v>1</v>
      </c>
    </row>
    <row r="445" spans="1:12" s="383" customFormat="1" ht="15" x14ac:dyDescent="0.25">
      <c r="A445" s="384" t="s">
        <v>236</v>
      </c>
      <c r="B445" s="392" t="s">
        <v>194</v>
      </c>
      <c r="C445" s="423">
        <v>100</v>
      </c>
      <c r="D445" s="423">
        <v>2</v>
      </c>
      <c r="E445" s="424" t="s">
        <v>237</v>
      </c>
      <c r="F445" s="423">
        <v>2</v>
      </c>
      <c r="G445" s="423">
        <v>2.0165716700163001</v>
      </c>
      <c r="H445" s="392" t="s">
        <v>195</v>
      </c>
      <c r="I445" s="389">
        <v>13547250</v>
      </c>
      <c r="J445" s="389">
        <v>13500000</v>
      </c>
      <c r="K445" s="389">
        <v>13500000</v>
      </c>
      <c r="L445" s="385">
        <v>2</v>
      </c>
    </row>
    <row r="446" spans="1:12" s="383" customFormat="1" ht="15" x14ac:dyDescent="0.25">
      <c r="A446" s="384" t="s">
        <v>236</v>
      </c>
      <c r="B446" s="392" t="s">
        <v>194</v>
      </c>
      <c r="C446" s="423">
        <v>100</v>
      </c>
      <c r="D446" s="423">
        <v>2.4</v>
      </c>
      <c r="E446" s="424" t="s">
        <v>649</v>
      </c>
      <c r="F446" s="423">
        <v>2.4</v>
      </c>
      <c r="G446" s="423">
        <v>2.4147226095950001</v>
      </c>
      <c r="H446" s="392" t="s">
        <v>195</v>
      </c>
      <c r="I446" s="389">
        <v>252933.33</v>
      </c>
      <c r="J446" s="389">
        <v>250000</v>
      </c>
      <c r="K446" s="389">
        <v>250000</v>
      </c>
      <c r="L446" s="385">
        <v>1</v>
      </c>
    </row>
    <row r="447" spans="1:12" s="383" customFormat="1" ht="15" x14ac:dyDescent="0.25">
      <c r="A447" s="384" t="s">
        <v>236</v>
      </c>
      <c r="B447" s="392" t="s">
        <v>194</v>
      </c>
      <c r="C447" s="423">
        <v>100</v>
      </c>
      <c r="D447" s="423">
        <v>2.4</v>
      </c>
      <c r="E447" s="424" t="s">
        <v>208</v>
      </c>
      <c r="F447" s="423">
        <v>2.4</v>
      </c>
      <c r="G447" s="423">
        <v>2.4216052469781002</v>
      </c>
      <c r="H447" s="392" t="s">
        <v>195</v>
      </c>
      <c r="I447" s="389">
        <v>20289346.469999999</v>
      </c>
      <c r="J447" s="389">
        <v>20167000</v>
      </c>
      <c r="K447" s="389">
        <v>20167000</v>
      </c>
      <c r="L447" s="385">
        <v>6</v>
      </c>
    </row>
    <row r="448" spans="1:12" s="383" customFormat="1" ht="15" x14ac:dyDescent="0.25">
      <c r="A448" s="384" t="s">
        <v>236</v>
      </c>
      <c r="B448" s="392" t="s">
        <v>194</v>
      </c>
      <c r="C448" s="423">
        <v>100</v>
      </c>
      <c r="D448" s="423">
        <v>2.8</v>
      </c>
      <c r="E448" s="424" t="s">
        <v>628</v>
      </c>
      <c r="F448" s="423">
        <v>2.8</v>
      </c>
      <c r="G448" s="423">
        <v>2.8094280539484</v>
      </c>
      <c r="H448" s="392" t="s">
        <v>195</v>
      </c>
      <c r="I448" s="389">
        <v>42738615</v>
      </c>
      <c r="J448" s="389">
        <v>41850000</v>
      </c>
      <c r="K448" s="389">
        <v>41850000</v>
      </c>
      <c r="L448" s="385">
        <v>3</v>
      </c>
    </row>
    <row r="449" spans="1:12" s="383" customFormat="1" ht="15" x14ac:dyDescent="0.25">
      <c r="A449" s="384" t="s">
        <v>236</v>
      </c>
      <c r="B449" s="392" t="s">
        <v>194</v>
      </c>
      <c r="C449" s="423">
        <v>100</v>
      </c>
      <c r="D449" s="423">
        <v>3</v>
      </c>
      <c r="E449" s="424" t="s">
        <v>650</v>
      </c>
      <c r="F449" s="423">
        <v>3</v>
      </c>
      <c r="G449" s="423">
        <v>3.0073259766781999</v>
      </c>
      <c r="H449" s="392" t="s">
        <v>195</v>
      </c>
      <c r="I449" s="389">
        <v>205016.67</v>
      </c>
      <c r="J449" s="389">
        <v>200000</v>
      </c>
      <c r="K449" s="389">
        <v>200000</v>
      </c>
      <c r="L449" s="385">
        <v>1</v>
      </c>
    </row>
    <row r="450" spans="1:12" s="383" customFormat="1" ht="15" x14ac:dyDescent="0.25">
      <c r="A450" s="384" t="s">
        <v>236</v>
      </c>
      <c r="B450" s="392" t="s">
        <v>194</v>
      </c>
      <c r="C450" s="423">
        <v>100</v>
      </c>
      <c r="D450" s="423">
        <v>3.25</v>
      </c>
      <c r="E450" s="424" t="s">
        <v>309</v>
      </c>
      <c r="F450" s="423">
        <v>3.25</v>
      </c>
      <c r="G450" s="423">
        <v>3.2495646648780001</v>
      </c>
      <c r="H450" s="392" t="s">
        <v>195</v>
      </c>
      <c r="I450" s="389">
        <v>1549156.25</v>
      </c>
      <c r="J450" s="389">
        <v>1500000</v>
      </c>
      <c r="K450" s="389">
        <v>1500000</v>
      </c>
      <c r="L450" s="385">
        <v>1</v>
      </c>
    </row>
    <row r="451" spans="1:12" s="383" customFormat="1" ht="15" x14ac:dyDescent="0.25">
      <c r="A451" s="384" t="s">
        <v>238</v>
      </c>
      <c r="B451" s="392" t="s">
        <v>194</v>
      </c>
      <c r="C451" s="423">
        <v>100</v>
      </c>
      <c r="D451" s="423">
        <v>2.4771999999999998</v>
      </c>
      <c r="E451" s="424" t="s">
        <v>651</v>
      </c>
      <c r="F451" s="423">
        <v>2.4771999999999998</v>
      </c>
      <c r="G451" s="423">
        <v>2.4999605927004001</v>
      </c>
      <c r="H451" s="392" t="s">
        <v>195</v>
      </c>
      <c r="I451" s="389">
        <v>125808.53</v>
      </c>
      <c r="J451" s="389">
        <v>125000</v>
      </c>
      <c r="K451" s="389">
        <v>125000</v>
      </c>
      <c r="L451" s="385">
        <v>1</v>
      </c>
    </row>
    <row r="452" spans="1:12" s="383" customFormat="1" ht="15" x14ac:dyDescent="0.25">
      <c r="A452" s="384" t="s">
        <v>238</v>
      </c>
      <c r="B452" s="392" t="s">
        <v>194</v>
      </c>
      <c r="C452" s="423">
        <v>100</v>
      </c>
      <c r="D452" s="423">
        <v>2.7315999999999998</v>
      </c>
      <c r="E452" s="424" t="s">
        <v>209</v>
      </c>
      <c r="F452" s="423">
        <v>2.7315999999999998</v>
      </c>
      <c r="G452" s="423">
        <v>2.750044968938</v>
      </c>
      <c r="H452" s="392" t="s">
        <v>195</v>
      </c>
      <c r="I452" s="389">
        <v>3041429.27</v>
      </c>
      <c r="J452" s="389">
        <v>3000000</v>
      </c>
      <c r="K452" s="389">
        <v>3000000</v>
      </c>
      <c r="L452" s="385">
        <v>1</v>
      </c>
    </row>
    <row r="453" spans="1:12" s="383" customFormat="1" ht="15" x14ac:dyDescent="0.25">
      <c r="A453" s="384" t="s">
        <v>238</v>
      </c>
      <c r="B453" s="392" t="s">
        <v>194</v>
      </c>
      <c r="C453" s="423">
        <v>100</v>
      </c>
      <c r="D453" s="423">
        <v>5</v>
      </c>
      <c r="E453" s="424" t="s">
        <v>216</v>
      </c>
      <c r="F453" s="423">
        <v>5</v>
      </c>
      <c r="G453" s="423">
        <v>5.1161897881731999</v>
      </c>
      <c r="H453" s="392" t="s">
        <v>195</v>
      </c>
      <c r="I453" s="389">
        <v>5020833.33</v>
      </c>
      <c r="J453" s="389">
        <v>5000000</v>
      </c>
      <c r="K453" s="389">
        <v>5000000</v>
      </c>
      <c r="L453" s="385">
        <v>1</v>
      </c>
    </row>
    <row r="454" spans="1:12" s="289" customFormat="1" ht="15.6" x14ac:dyDescent="0.25">
      <c r="A454" s="384" t="s">
        <v>238</v>
      </c>
      <c r="B454" s="392" t="s">
        <v>194</v>
      </c>
      <c r="C454" s="423">
        <v>100</v>
      </c>
      <c r="D454" s="423">
        <v>6.75</v>
      </c>
      <c r="E454" s="424" t="s">
        <v>652</v>
      </c>
      <c r="F454" s="423">
        <v>6.75</v>
      </c>
      <c r="G454" s="423">
        <v>6.7376490678445</v>
      </c>
      <c r="H454" s="392" t="s">
        <v>195</v>
      </c>
      <c r="I454" s="389">
        <v>5356250</v>
      </c>
      <c r="J454" s="389">
        <v>5000000</v>
      </c>
      <c r="K454" s="389">
        <v>5000000</v>
      </c>
      <c r="L454" s="385">
        <v>1</v>
      </c>
    </row>
    <row r="455" spans="1:12" s="289" customFormat="1" ht="15.6" x14ac:dyDescent="0.25">
      <c r="A455" s="384" t="s">
        <v>238</v>
      </c>
      <c r="B455" s="392" t="s">
        <v>194</v>
      </c>
      <c r="C455" s="423">
        <v>100.0189</v>
      </c>
      <c r="D455" s="423">
        <v>9.9</v>
      </c>
      <c r="E455" s="424" t="s">
        <v>364</v>
      </c>
      <c r="F455" s="423">
        <v>9.1465999999999994</v>
      </c>
      <c r="G455" s="423">
        <v>9.4565074778024005</v>
      </c>
      <c r="H455" s="392" t="s">
        <v>195</v>
      </c>
      <c r="I455" s="389">
        <v>275300</v>
      </c>
      <c r="J455" s="389">
        <v>250000</v>
      </c>
      <c r="K455" s="389">
        <v>250047.17</v>
      </c>
      <c r="L455" s="385">
        <v>1</v>
      </c>
    </row>
    <row r="456" spans="1:12" s="383" customFormat="1" ht="15" x14ac:dyDescent="0.25">
      <c r="A456" s="384" t="s">
        <v>238</v>
      </c>
      <c r="B456" s="392" t="s">
        <v>194</v>
      </c>
      <c r="C456" s="423">
        <v>100.0609</v>
      </c>
      <c r="D456" s="423">
        <v>7.35</v>
      </c>
      <c r="E456" s="424" t="s">
        <v>627</v>
      </c>
      <c r="F456" s="423">
        <v>7.1919000000000004</v>
      </c>
      <c r="G456" s="423">
        <v>7.2250825319323004</v>
      </c>
      <c r="H456" s="392" t="s">
        <v>195</v>
      </c>
      <c r="I456" s="389">
        <v>752879.17</v>
      </c>
      <c r="J456" s="389">
        <v>700000</v>
      </c>
      <c r="K456" s="389">
        <v>700426.18</v>
      </c>
      <c r="L456" s="385">
        <v>1</v>
      </c>
    </row>
    <row r="457" spans="1:12" s="383" customFormat="1" ht="15" x14ac:dyDescent="0.25">
      <c r="A457" s="384" t="s">
        <v>238</v>
      </c>
      <c r="B457" s="392" t="s">
        <v>194</v>
      </c>
      <c r="C457" s="423">
        <v>100.0622</v>
      </c>
      <c r="D457" s="423">
        <v>7</v>
      </c>
      <c r="E457" s="424" t="s">
        <v>635</v>
      </c>
      <c r="F457" s="423">
        <v>6.8630000000000004</v>
      </c>
      <c r="G457" s="423">
        <v>6.8887143683255996</v>
      </c>
      <c r="H457" s="392" t="s">
        <v>195</v>
      </c>
      <c r="I457" s="389">
        <v>321408.33</v>
      </c>
      <c r="J457" s="389">
        <v>300000</v>
      </c>
      <c r="K457" s="389">
        <v>300186.69</v>
      </c>
      <c r="L457" s="385">
        <v>1</v>
      </c>
    </row>
    <row r="458" spans="1:12" s="383" customFormat="1" ht="15.6" x14ac:dyDescent="0.3">
      <c r="A458" s="386" t="s">
        <v>201</v>
      </c>
      <c r="B458" s="403" t="s">
        <v>201</v>
      </c>
      <c r="C458" s="421" t="s">
        <v>201</v>
      </c>
      <c r="D458" s="421" t="s">
        <v>201</v>
      </c>
      <c r="E458" s="422" t="s">
        <v>201</v>
      </c>
      <c r="F458" s="421" t="s">
        <v>201</v>
      </c>
      <c r="G458" s="421" t="s">
        <v>201</v>
      </c>
      <c r="H458" s="403" t="s">
        <v>201</v>
      </c>
      <c r="I458" s="391">
        <f>SUM(I435:I457)</f>
        <v>126131110.08999999</v>
      </c>
      <c r="J458" s="391">
        <f>SUM(J435:J457)</f>
        <v>124289500</v>
      </c>
      <c r="K458" s="391">
        <f>SUM(K435:K457)</f>
        <v>124290160.04000001</v>
      </c>
      <c r="L458" s="387">
        <f>SUM(L435:L457)</f>
        <v>36</v>
      </c>
    </row>
    <row r="459" spans="1:12" s="383" customFormat="1" ht="15.6" x14ac:dyDescent="0.3">
      <c r="A459" s="386" t="s">
        <v>653</v>
      </c>
      <c r="B459" s="403"/>
      <c r="C459" s="421"/>
      <c r="D459" s="421"/>
      <c r="E459" s="422"/>
      <c r="F459" s="421"/>
      <c r="G459" s="421"/>
      <c r="H459" s="403"/>
      <c r="I459" s="391"/>
      <c r="J459" s="391"/>
      <c r="K459" s="391"/>
      <c r="L459" s="387"/>
    </row>
    <row r="460" spans="1:12" s="383" customFormat="1" ht="15" x14ac:dyDescent="0.25">
      <c r="A460" s="384" t="s">
        <v>654</v>
      </c>
      <c r="B460" s="392" t="s">
        <v>194</v>
      </c>
      <c r="C460" s="423">
        <v>98.902799999999999</v>
      </c>
      <c r="D460" s="423">
        <v>10.25</v>
      </c>
      <c r="E460" s="424" t="s">
        <v>655</v>
      </c>
      <c r="F460" s="423"/>
      <c r="G460" s="423">
        <v>14</v>
      </c>
      <c r="H460" s="392" t="s">
        <v>203</v>
      </c>
      <c r="I460" s="389">
        <v>45000</v>
      </c>
      <c r="J460" s="389">
        <v>45000</v>
      </c>
      <c r="K460" s="389">
        <v>44506.25</v>
      </c>
      <c r="L460" s="385">
        <v>1</v>
      </c>
    </row>
    <row r="461" spans="1:12" s="383" customFormat="1" ht="15.6" x14ac:dyDescent="0.3">
      <c r="A461" s="386" t="s">
        <v>201</v>
      </c>
      <c r="B461" s="403" t="s">
        <v>201</v>
      </c>
      <c r="C461" s="421" t="s">
        <v>201</v>
      </c>
      <c r="D461" s="421" t="s">
        <v>201</v>
      </c>
      <c r="E461" s="422" t="s">
        <v>201</v>
      </c>
      <c r="F461" s="421" t="s">
        <v>201</v>
      </c>
      <c r="G461" s="421" t="s">
        <v>201</v>
      </c>
      <c r="H461" s="403" t="s">
        <v>201</v>
      </c>
      <c r="I461" s="391">
        <v>45000</v>
      </c>
      <c r="J461" s="391">
        <v>45000</v>
      </c>
      <c r="K461" s="391">
        <v>44506.25</v>
      </c>
      <c r="L461" s="387">
        <v>1</v>
      </c>
    </row>
    <row r="462" spans="1:12" s="383" customFormat="1" ht="15.6" x14ac:dyDescent="0.3">
      <c r="A462" s="386" t="s">
        <v>118</v>
      </c>
      <c r="B462" s="403"/>
      <c r="C462" s="421"/>
      <c r="D462" s="421"/>
      <c r="E462" s="422"/>
      <c r="F462" s="421"/>
      <c r="G462" s="421"/>
      <c r="H462" s="403"/>
      <c r="I462" s="391"/>
      <c r="J462" s="391"/>
      <c r="K462" s="391"/>
      <c r="L462" s="387"/>
    </row>
    <row r="463" spans="1:12" s="383" customFormat="1" ht="15" x14ac:dyDescent="0.25">
      <c r="A463" s="384" t="s">
        <v>656</v>
      </c>
      <c r="B463" s="392" t="s">
        <v>194</v>
      </c>
      <c r="C463" s="423">
        <v>97.831400000000002</v>
      </c>
      <c r="D463" s="423"/>
      <c r="E463" s="424" t="s">
        <v>657</v>
      </c>
      <c r="F463" s="423">
        <v>9.5</v>
      </c>
      <c r="G463" s="423">
        <v>9.8518428680979007</v>
      </c>
      <c r="H463" s="392" t="s">
        <v>195</v>
      </c>
      <c r="I463" s="389">
        <v>8513.17</v>
      </c>
      <c r="J463" s="389">
        <v>8664.7999999999993</v>
      </c>
      <c r="K463" s="389">
        <v>8328.5499999999993</v>
      </c>
      <c r="L463" s="385">
        <v>3</v>
      </c>
    </row>
    <row r="464" spans="1:12" s="383" customFormat="1" ht="15" x14ac:dyDescent="0.25">
      <c r="A464" s="384" t="s">
        <v>240</v>
      </c>
      <c r="B464" s="392" t="s">
        <v>194</v>
      </c>
      <c r="C464" s="423">
        <v>96.867900000000006</v>
      </c>
      <c r="D464" s="423"/>
      <c r="E464" s="424" t="s">
        <v>364</v>
      </c>
      <c r="F464" s="423">
        <v>12</v>
      </c>
      <c r="G464" s="423">
        <v>12.535757459583101</v>
      </c>
      <c r="H464" s="392" t="s">
        <v>195</v>
      </c>
      <c r="I464" s="389">
        <v>27701.63</v>
      </c>
      <c r="J464" s="389">
        <v>28067.73</v>
      </c>
      <c r="K464" s="389">
        <v>26834</v>
      </c>
      <c r="L464" s="385">
        <v>1</v>
      </c>
    </row>
    <row r="465" spans="1:12" s="383" customFormat="1" ht="15" x14ac:dyDescent="0.25">
      <c r="A465" s="384" t="s">
        <v>240</v>
      </c>
      <c r="B465" s="392" t="s">
        <v>194</v>
      </c>
      <c r="C465" s="423">
        <v>98.296199999999999</v>
      </c>
      <c r="D465" s="423"/>
      <c r="E465" s="424" t="s">
        <v>658</v>
      </c>
      <c r="F465" s="423">
        <v>12</v>
      </c>
      <c r="G465" s="423">
        <v>12.633822683225601</v>
      </c>
      <c r="H465" s="392" t="s">
        <v>195</v>
      </c>
      <c r="I465" s="389">
        <v>21552.799999999999</v>
      </c>
      <c r="J465" s="389">
        <v>21837.64</v>
      </c>
      <c r="K465" s="389">
        <v>21185.58</v>
      </c>
      <c r="L465" s="385">
        <v>1</v>
      </c>
    </row>
    <row r="466" spans="1:12" s="383" customFormat="1" ht="15" x14ac:dyDescent="0.25">
      <c r="A466" s="384" t="s">
        <v>240</v>
      </c>
      <c r="B466" s="392" t="s">
        <v>194</v>
      </c>
      <c r="C466" s="423">
        <v>98.651799999999994</v>
      </c>
      <c r="D466" s="423"/>
      <c r="E466" s="424" t="s">
        <v>659</v>
      </c>
      <c r="F466" s="423">
        <v>12</v>
      </c>
      <c r="G466" s="423">
        <v>12.6581014563365</v>
      </c>
      <c r="H466" s="392" t="s">
        <v>195</v>
      </c>
      <c r="I466" s="389">
        <v>19641</v>
      </c>
      <c r="J466" s="389">
        <v>19900.580000000002</v>
      </c>
      <c r="K466" s="389">
        <v>19376.189999999999</v>
      </c>
      <c r="L466" s="385">
        <v>1</v>
      </c>
    </row>
    <row r="467" spans="1:12" s="383" customFormat="1" ht="15" x14ac:dyDescent="0.25">
      <c r="A467" s="384" t="s">
        <v>660</v>
      </c>
      <c r="B467" s="392" t="s">
        <v>194</v>
      </c>
      <c r="C467" s="423">
        <v>98.989500000000007</v>
      </c>
      <c r="D467" s="423"/>
      <c r="E467" s="424" t="s">
        <v>310</v>
      </c>
      <c r="F467" s="423">
        <v>7.5</v>
      </c>
      <c r="G467" s="423">
        <v>7.7474388098188003</v>
      </c>
      <c r="H467" s="392" t="s">
        <v>195</v>
      </c>
      <c r="I467" s="389">
        <v>14884.43</v>
      </c>
      <c r="J467" s="389">
        <v>15072</v>
      </c>
      <c r="K467" s="389">
        <v>14734.02</v>
      </c>
      <c r="L467" s="385">
        <v>1</v>
      </c>
    </row>
    <row r="468" spans="1:12" s="289" customFormat="1" ht="15.6" x14ac:dyDescent="0.3">
      <c r="A468" s="386" t="s">
        <v>201</v>
      </c>
      <c r="B468" s="403" t="s">
        <v>201</v>
      </c>
      <c r="C468" s="421" t="s">
        <v>201</v>
      </c>
      <c r="D468" s="421" t="s">
        <v>201</v>
      </c>
      <c r="E468" s="422" t="s">
        <v>201</v>
      </c>
      <c r="F468" s="421" t="s">
        <v>201</v>
      </c>
      <c r="G468" s="421" t="s">
        <v>201</v>
      </c>
      <c r="H468" s="403" t="s">
        <v>201</v>
      </c>
      <c r="I468" s="391">
        <v>92293.03</v>
      </c>
      <c r="J468" s="391">
        <v>93542.75</v>
      </c>
      <c r="K468" s="391">
        <v>90458.34</v>
      </c>
      <c r="L468" s="387">
        <v>7</v>
      </c>
    </row>
    <row r="469" spans="1:12" s="289" customFormat="1" ht="15.6" x14ac:dyDescent="0.3">
      <c r="A469" s="386" t="s">
        <v>661</v>
      </c>
      <c r="B469" s="403"/>
      <c r="C469" s="421"/>
      <c r="D469" s="421"/>
      <c r="E469" s="422"/>
      <c r="F469" s="421"/>
      <c r="G469" s="421"/>
      <c r="H469" s="403"/>
      <c r="I469" s="391"/>
      <c r="J469" s="391"/>
      <c r="K469" s="391"/>
      <c r="L469" s="387"/>
    </row>
    <row r="470" spans="1:12" s="383" customFormat="1" ht="15" x14ac:dyDescent="0.25">
      <c r="A470" s="384" t="s">
        <v>210</v>
      </c>
      <c r="B470" s="392" t="s">
        <v>194</v>
      </c>
      <c r="C470" s="423">
        <v>96.953999999999994</v>
      </c>
      <c r="D470" s="423"/>
      <c r="E470" s="424" t="s">
        <v>662</v>
      </c>
      <c r="F470" s="423">
        <v>6.5</v>
      </c>
      <c r="G470" s="423">
        <v>6.6092240913416003</v>
      </c>
      <c r="H470" s="392" t="s">
        <v>195</v>
      </c>
      <c r="I470" s="389">
        <v>991847.74</v>
      </c>
      <c r="J470" s="389">
        <v>991847.74</v>
      </c>
      <c r="K470" s="389">
        <v>961636.33</v>
      </c>
      <c r="L470" s="385">
        <v>2</v>
      </c>
    </row>
    <row r="471" spans="1:12" s="383" customFormat="1" ht="15" x14ac:dyDescent="0.25">
      <c r="A471" s="384" t="s">
        <v>196</v>
      </c>
      <c r="B471" s="392" t="s">
        <v>194</v>
      </c>
      <c r="C471" s="423">
        <v>96.206500000000005</v>
      </c>
      <c r="D471" s="423"/>
      <c r="E471" s="424" t="s">
        <v>663</v>
      </c>
      <c r="F471" s="423">
        <v>8.5</v>
      </c>
      <c r="G471" s="423">
        <v>8.6940631940468993</v>
      </c>
      <c r="H471" s="392" t="s">
        <v>195</v>
      </c>
      <c r="I471" s="389">
        <v>20000</v>
      </c>
      <c r="J471" s="389">
        <v>20000</v>
      </c>
      <c r="K471" s="389">
        <v>19241.3</v>
      </c>
      <c r="L471" s="385">
        <v>1</v>
      </c>
    </row>
    <row r="472" spans="1:12" s="289" customFormat="1" ht="15.6" x14ac:dyDescent="0.3">
      <c r="A472" s="386" t="s">
        <v>201</v>
      </c>
      <c r="B472" s="403" t="s">
        <v>201</v>
      </c>
      <c r="C472" s="421" t="s">
        <v>201</v>
      </c>
      <c r="D472" s="421" t="s">
        <v>201</v>
      </c>
      <c r="E472" s="422" t="s">
        <v>201</v>
      </c>
      <c r="F472" s="421" t="s">
        <v>201</v>
      </c>
      <c r="G472" s="421" t="s">
        <v>201</v>
      </c>
      <c r="H472" s="403" t="s">
        <v>201</v>
      </c>
      <c r="I472" s="391">
        <v>1011847.74</v>
      </c>
      <c r="J472" s="391">
        <v>1011847.74</v>
      </c>
      <c r="K472" s="391">
        <v>980877.63</v>
      </c>
      <c r="L472" s="387">
        <v>3</v>
      </c>
    </row>
    <row r="473" spans="1:12" s="289" customFormat="1" ht="15.6" x14ac:dyDescent="0.3">
      <c r="A473" s="386" t="s">
        <v>116</v>
      </c>
      <c r="B473" s="403"/>
      <c r="C473" s="421"/>
      <c r="D473" s="421"/>
      <c r="E473" s="422"/>
      <c r="F473" s="421"/>
      <c r="G473" s="421"/>
      <c r="H473" s="403"/>
      <c r="I473" s="391"/>
      <c r="J473" s="391"/>
      <c r="K473" s="391"/>
      <c r="L473" s="387"/>
    </row>
    <row r="474" spans="1:12" s="383" customFormat="1" ht="15" x14ac:dyDescent="0.25">
      <c r="A474" s="384" t="s">
        <v>241</v>
      </c>
      <c r="B474" s="392" t="s">
        <v>194</v>
      </c>
      <c r="C474" s="423">
        <v>95</v>
      </c>
      <c r="D474" s="423"/>
      <c r="E474" s="424"/>
      <c r="F474" s="423"/>
      <c r="G474" s="423"/>
      <c r="H474" s="392"/>
      <c r="I474" s="389">
        <v>448.56</v>
      </c>
      <c r="J474" s="389">
        <v>448.56</v>
      </c>
      <c r="K474" s="389">
        <v>426.13</v>
      </c>
      <c r="L474" s="385">
        <v>2</v>
      </c>
    </row>
    <row r="475" spans="1:12" s="383" customFormat="1" ht="15" x14ac:dyDescent="0.25">
      <c r="A475" s="384" t="s">
        <v>241</v>
      </c>
      <c r="B475" s="392" t="s">
        <v>194</v>
      </c>
      <c r="C475" s="423">
        <v>96</v>
      </c>
      <c r="D475" s="423"/>
      <c r="E475" s="424"/>
      <c r="F475" s="423"/>
      <c r="G475" s="423"/>
      <c r="H475" s="392"/>
      <c r="I475" s="389">
        <v>246.84</v>
      </c>
      <c r="J475" s="389">
        <v>246.84</v>
      </c>
      <c r="K475" s="389">
        <v>236.97</v>
      </c>
      <c r="L475" s="385">
        <v>1</v>
      </c>
    </row>
    <row r="476" spans="1:12" s="383" customFormat="1" ht="15" x14ac:dyDescent="0.25">
      <c r="A476" s="384" t="s">
        <v>241</v>
      </c>
      <c r="B476" s="392" t="s">
        <v>194</v>
      </c>
      <c r="C476" s="423">
        <v>96.5</v>
      </c>
      <c r="D476" s="423"/>
      <c r="E476" s="424"/>
      <c r="F476" s="423"/>
      <c r="G476" s="423"/>
      <c r="H476" s="392"/>
      <c r="I476" s="389">
        <v>385.91</v>
      </c>
      <c r="J476" s="389">
        <v>385.91</v>
      </c>
      <c r="K476" s="389">
        <v>372.4</v>
      </c>
      <c r="L476" s="385">
        <v>1</v>
      </c>
    </row>
    <row r="477" spans="1:12" s="383" customFormat="1" ht="15" x14ac:dyDescent="0.25">
      <c r="A477" s="384" t="s">
        <v>241</v>
      </c>
      <c r="B477" s="392" t="s">
        <v>194</v>
      </c>
      <c r="C477" s="423">
        <v>96.51</v>
      </c>
      <c r="D477" s="423"/>
      <c r="E477" s="424"/>
      <c r="F477" s="423"/>
      <c r="G477" s="423"/>
      <c r="H477" s="392"/>
      <c r="I477" s="389">
        <v>440.2</v>
      </c>
      <c r="J477" s="389">
        <v>440.2</v>
      </c>
      <c r="K477" s="389">
        <v>424.84</v>
      </c>
      <c r="L477" s="385">
        <v>1</v>
      </c>
    </row>
    <row r="478" spans="1:12" s="383" customFormat="1" ht="15" x14ac:dyDescent="0.25">
      <c r="A478" s="384" t="s">
        <v>241</v>
      </c>
      <c r="B478" s="392" t="s">
        <v>194</v>
      </c>
      <c r="C478" s="423">
        <v>97</v>
      </c>
      <c r="D478" s="423"/>
      <c r="E478" s="424"/>
      <c r="F478" s="423"/>
      <c r="G478" s="423"/>
      <c r="H478" s="392"/>
      <c r="I478" s="389">
        <v>1393.3</v>
      </c>
      <c r="J478" s="389">
        <v>1393.3</v>
      </c>
      <c r="K478" s="389">
        <v>1351.5</v>
      </c>
      <c r="L478" s="385">
        <v>3</v>
      </c>
    </row>
    <row r="479" spans="1:12" s="383" customFormat="1" ht="15" x14ac:dyDescent="0.25">
      <c r="A479" s="384" t="s">
        <v>241</v>
      </c>
      <c r="B479" s="392" t="s">
        <v>194</v>
      </c>
      <c r="C479" s="423">
        <v>97.5</v>
      </c>
      <c r="D479" s="423"/>
      <c r="E479" s="424"/>
      <c r="F479" s="423"/>
      <c r="G479" s="423"/>
      <c r="H479" s="392"/>
      <c r="I479" s="389">
        <v>1784.07</v>
      </c>
      <c r="J479" s="389">
        <v>1784.07</v>
      </c>
      <c r="K479" s="389">
        <v>1739.47</v>
      </c>
      <c r="L479" s="385">
        <v>3</v>
      </c>
    </row>
    <row r="480" spans="1:12" s="383" customFormat="1" ht="15" x14ac:dyDescent="0.25">
      <c r="A480" s="384" t="s">
        <v>241</v>
      </c>
      <c r="B480" s="392" t="s">
        <v>194</v>
      </c>
      <c r="C480" s="423">
        <v>98</v>
      </c>
      <c r="D480" s="423"/>
      <c r="E480" s="424"/>
      <c r="F480" s="423"/>
      <c r="G480" s="423"/>
      <c r="H480" s="392"/>
      <c r="I480" s="389">
        <v>3880.09</v>
      </c>
      <c r="J480" s="389">
        <v>3880.09</v>
      </c>
      <c r="K480" s="389">
        <v>3802.49</v>
      </c>
      <c r="L480" s="385">
        <v>7</v>
      </c>
    </row>
    <row r="481" spans="1:12" s="383" customFormat="1" ht="15" x14ac:dyDescent="0.25">
      <c r="A481" s="384" t="s">
        <v>241</v>
      </c>
      <c r="B481" s="392" t="s">
        <v>194</v>
      </c>
      <c r="C481" s="423">
        <v>98.5</v>
      </c>
      <c r="D481" s="423"/>
      <c r="E481" s="424"/>
      <c r="F481" s="423"/>
      <c r="G481" s="423"/>
      <c r="H481" s="392"/>
      <c r="I481" s="389">
        <v>11108.66</v>
      </c>
      <c r="J481" s="389">
        <v>11108.66</v>
      </c>
      <c r="K481" s="389">
        <v>10942.01</v>
      </c>
      <c r="L481" s="385">
        <v>16</v>
      </c>
    </row>
    <row r="482" spans="1:12" s="383" customFormat="1" ht="15" x14ac:dyDescent="0.25">
      <c r="A482" s="384" t="s">
        <v>241</v>
      </c>
      <c r="B482" s="392" t="s">
        <v>194</v>
      </c>
      <c r="C482" s="423">
        <v>98.51</v>
      </c>
      <c r="D482" s="423"/>
      <c r="E482" s="424"/>
      <c r="F482" s="423"/>
      <c r="G482" s="423"/>
      <c r="H482" s="392"/>
      <c r="I482" s="389">
        <v>469.96</v>
      </c>
      <c r="J482" s="389">
        <v>469.96</v>
      </c>
      <c r="K482" s="389">
        <v>462.96</v>
      </c>
      <c r="L482" s="385">
        <v>1</v>
      </c>
    </row>
    <row r="483" spans="1:12" s="383" customFormat="1" ht="15" x14ac:dyDescent="0.25">
      <c r="A483" s="384" t="s">
        <v>241</v>
      </c>
      <c r="B483" s="392" t="s">
        <v>194</v>
      </c>
      <c r="C483" s="423">
        <v>98.600099999999998</v>
      </c>
      <c r="D483" s="423"/>
      <c r="E483" s="424"/>
      <c r="F483" s="423"/>
      <c r="G483" s="423"/>
      <c r="H483" s="392"/>
      <c r="I483" s="389">
        <v>541.77</v>
      </c>
      <c r="J483" s="389">
        <v>541.77</v>
      </c>
      <c r="K483" s="389">
        <v>534.19000000000005</v>
      </c>
      <c r="L483" s="385">
        <v>1</v>
      </c>
    </row>
    <row r="484" spans="1:12" s="383" customFormat="1" ht="15" x14ac:dyDescent="0.25">
      <c r="A484" s="384" t="s">
        <v>241</v>
      </c>
      <c r="B484" s="392" t="s">
        <v>194</v>
      </c>
      <c r="C484" s="423">
        <v>99</v>
      </c>
      <c r="D484" s="423"/>
      <c r="E484" s="424"/>
      <c r="F484" s="423"/>
      <c r="G484" s="423"/>
      <c r="H484" s="392"/>
      <c r="I484" s="389">
        <v>13077.34</v>
      </c>
      <c r="J484" s="389">
        <v>13077.34</v>
      </c>
      <c r="K484" s="389">
        <v>12946.56</v>
      </c>
      <c r="L484" s="385">
        <v>15</v>
      </c>
    </row>
    <row r="485" spans="1:12" s="383" customFormat="1" ht="15" x14ac:dyDescent="0.25">
      <c r="A485" s="384" t="s">
        <v>241</v>
      </c>
      <c r="B485" s="392" t="s">
        <v>194</v>
      </c>
      <c r="C485" s="423">
        <v>99.01</v>
      </c>
      <c r="D485" s="423"/>
      <c r="E485" s="424"/>
      <c r="F485" s="423"/>
      <c r="G485" s="423"/>
      <c r="H485" s="392"/>
      <c r="I485" s="389">
        <v>2717.74</v>
      </c>
      <c r="J485" s="389">
        <v>2717.74</v>
      </c>
      <c r="K485" s="389">
        <v>2690.83</v>
      </c>
      <c r="L485" s="385">
        <v>3</v>
      </c>
    </row>
    <row r="486" spans="1:12" s="383" customFormat="1" ht="15" x14ac:dyDescent="0.25">
      <c r="A486" s="384" t="s">
        <v>241</v>
      </c>
      <c r="B486" s="392" t="s">
        <v>194</v>
      </c>
      <c r="C486" s="423">
        <v>99.05</v>
      </c>
      <c r="D486" s="423"/>
      <c r="E486" s="424"/>
      <c r="F486" s="423"/>
      <c r="G486" s="423"/>
      <c r="H486" s="392"/>
      <c r="I486" s="389">
        <v>2509.17</v>
      </c>
      <c r="J486" s="389">
        <v>2509.17</v>
      </c>
      <c r="K486" s="389">
        <v>2485.34</v>
      </c>
      <c r="L486" s="385">
        <v>3</v>
      </c>
    </row>
    <row r="487" spans="1:12" s="383" customFormat="1" ht="15" x14ac:dyDescent="0.25">
      <c r="A487" s="384" t="s">
        <v>241</v>
      </c>
      <c r="B487" s="392" t="s">
        <v>194</v>
      </c>
      <c r="C487" s="423">
        <v>99.06</v>
      </c>
      <c r="D487" s="423"/>
      <c r="E487" s="424"/>
      <c r="F487" s="423"/>
      <c r="G487" s="423"/>
      <c r="H487" s="392"/>
      <c r="I487" s="389">
        <v>1315.72</v>
      </c>
      <c r="J487" s="389">
        <v>1315.72</v>
      </c>
      <c r="K487" s="389">
        <v>1303.3499999999999</v>
      </c>
      <c r="L487" s="385">
        <v>1</v>
      </c>
    </row>
    <row r="488" spans="1:12" s="383" customFormat="1" ht="15" x14ac:dyDescent="0.25">
      <c r="A488" s="384" t="s">
        <v>241</v>
      </c>
      <c r="B488" s="392" t="s">
        <v>194</v>
      </c>
      <c r="C488" s="423">
        <v>99.1</v>
      </c>
      <c r="D488" s="423"/>
      <c r="E488" s="424"/>
      <c r="F488" s="423"/>
      <c r="G488" s="423"/>
      <c r="H488" s="392"/>
      <c r="I488" s="389">
        <v>23277.26</v>
      </c>
      <c r="J488" s="389">
        <v>23277.26</v>
      </c>
      <c r="K488" s="389">
        <v>23067.759999999998</v>
      </c>
      <c r="L488" s="385">
        <v>15</v>
      </c>
    </row>
    <row r="489" spans="1:12" s="383" customFormat="1" ht="15" x14ac:dyDescent="0.25">
      <c r="A489" s="384" t="s">
        <v>241</v>
      </c>
      <c r="B489" s="392" t="s">
        <v>194</v>
      </c>
      <c r="C489" s="423">
        <v>99.100499999999997</v>
      </c>
      <c r="D489" s="423"/>
      <c r="E489" s="424"/>
      <c r="F489" s="423"/>
      <c r="G489" s="423"/>
      <c r="H489" s="392"/>
      <c r="I489" s="389">
        <v>1798.84</v>
      </c>
      <c r="J489" s="389">
        <v>1798.84</v>
      </c>
      <c r="K489" s="389">
        <v>1782.66</v>
      </c>
      <c r="L489" s="385">
        <v>1</v>
      </c>
    </row>
    <row r="490" spans="1:12" s="383" customFormat="1" ht="15" x14ac:dyDescent="0.25">
      <c r="A490" s="384" t="s">
        <v>241</v>
      </c>
      <c r="B490" s="392" t="s">
        <v>194</v>
      </c>
      <c r="C490" s="423">
        <v>99.11</v>
      </c>
      <c r="D490" s="423"/>
      <c r="E490" s="424"/>
      <c r="F490" s="423"/>
      <c r="G490" s="423"/>
      <c r="H490" s="392"/>
      <c r="I490" s="389">
        <v>3691.77</v>
      </c>
      <c r="J490" s="389">
        <v>3691.77</v>
      </c>
      <c r="K490" s="389">
        <v>3658.92</v>
      </c>
      <c r="L490" s="385">
        <v>3</v>
      </c>
    </row>
    <row r="491" spans="1:12" s="383" customFormat="1" ht="15" x14ac:dyDescent="0.25">
      <c r="A491" s="384" t="s">
        <v>241</v>
      </c>
      <c r="B491" s="392" t="s">
        <v>194</v>
      </c>
      <c r="C491" s="423">
        <v>99.12</v>
      </c>
      <c r="D491" s="423"/>
      <c r="E491" s="424"/>
      <c r="F491" s="423"/>
      <c r="G491" s="423"/>
      <c r="H491" s="392"/>
      <c r="I491" s="389">
        <v>2090.9</v>
      </c>
      <c r="J491" s="389">
        <v>2090.9</v>
      </c>
      <c r="K491" s="389">
        <v>2072.5</v>
      </c>
      <c r="L491" s="385">
        <v>1</v>
      </c>
    </row>
    <row r="492" spans="1:12" s="383" customFormat="1" ht="15" x14ac:dyDescent="0.25">
      <c r="A492" s="384" t="s">
        <v>241</v>
      </c>
      <c r="B492" s="392" t="s">
        <v>194</v>
      </c>
      <c r="C492" s="423">
        <v>99.15</v>
      </c>
      <c r="D492" s="423"/>
      <c r="E492" s="424"/>
      <c r="F492" s="423"/>
      <c r="G492" s="423"/>
      <c r="H492" s="392"/>
      <c r="I492" s="389">
        <v>62835.82</v>
      </c>
      <c r="J492" s="389">
        <v>62835.82</v>
      </c>
      <c r="K492" s="389">
        <v>62301.72</v>
      </c>
      <c r="L492" s="385">
        <v>28</v>
      </c>
    </row>
    <row r="493" spans="1:12" s="383" customFormat="1" ht="15" x14ac:dyDescent="0.25">
      <c r="A493" s="384" t="s">
        <v>241</v>
      </c>
      <c r="B493" s="392" t="s">
        <v>194</v>
      </c>
      <c r="C493" s="423">
        <v>99.16</v>
      </c>
      <c r="D493" s="423"/>
      <c r="E493" s="424"/>
      <c r="F493" s="423"/>
      <c r="G493" s="423"/>
      <c r="H493" s="392"/>
      <c r="I493" s="389">
        <v>2495.11</v>
      </c>
      <c r="J493" s="389">
        <v>2495.11</v>
      </c>
      <c r="K493" s="389">
        <v>2474.15</v>
      </c>
      <c r="L493" s="385">
        <v>1</v>
      </c>
    </row>
    <row r="494" spans="1:12" s="383" customFormat="1" ht="15" x14ac:dyDescent="0.25">
      <c r="A494" s="384" t="s">
        <v>241</v>
      </c>
      <c r="B494" s="392" t="s">
        <v>194</v>
      </c>
      <c r="C494" s="423">
        <v>99.1601</v>
      </c>
      <c r="D494" s="423"/>
      <c r="E494" s="424"/>
      <c r="F494" s="423"/>
      <c r="G494" s="423"/>
      <c r="H494" s="392"/>
      <c r="I494" s="389">
        <v>2408.71</v>
      </c>
      <c r="J494" s="389">
        <v>2408.71</v>
      </c>
      <c r="K494" s="389">
        <v>2388.48</v>
      </c>
      <c r="L494" s="385">
        <v>2</v>
      </c>
    </row>
    <row r="495" spans="1:12" s="383" customFormat="1" ht="15" x14ac:dyDescent="0.25">
      <c r="A495" s="384" t="s">
        <v>241</v>
      </c>
      <c r="B495" s="392" t="s">
        <v>194</v>
      </c>
      <c r="C495" s="423">
        <v>99.17</v>
      </c>
      <c r="D495" s="423"/>
      <c r="E495" s="424"/>
      <c r="F495" s="423"/>
      <c r="G495" s="423"/>
      <c r="H495" s="392"/>
      <c r="I495" s="389">
        <v>1158.19</v>
      </c>
      <c r="J495" s="389">
        <v>1158.19</v>
      </c>
      <c r="K495" s="389">
        <v>1148.58</v>
      </c>
      <c r="L495" s="385">
        <v>1</v>
      </c>
    </row>
    <row r="496" spans="1:12" s="383" customFormat="1" ht="15" x14ac:dyDescent="0.25">
      <c r="A496" s="384" t="s">
        <v>241</v>
      </c>
      <c r="B496" s="392" t="s">
        <v>194</v>
      </c>
      <c r="C496" s="423">
        <v>99.18</v>
      </c>
      <c r="D496" s="423"/>
      <c r="E496" s="424"/>
      <c r="F496" s="423"/>
      <c r="G496" s="423"/>
      <c r="H496" s="392"/>
      <c r="I496" s="389">
        <v>1489.01</v>
      </c>
      <c r="J496" s="389">
        <v>1489.01</v>
      </c>
      <c r="K496" s="389">
        <v>1476.8</v>
      </c>
      <c r="L496" s="385">
        <v>1</v>
      </c>
    </row>
    <row r="497" spans="1:12" s="383" customFormat="1" ht="15" x14ac:dyDescent="0.25">
      <c r="A497" s="384" t="s">
        <v>241</v>
      </c>
      <c r="B497" s="392" t="s">
        <v>194</v>
      </c>
      <c r="C497" s="423">
        <v>99.19</v>
      </c>
      <c r="D497" s="423"/>
      <c r="E497" s="424"/>
      <c r="F497" s="423"/>
      <c r="G497" s="423"/>
      <c r="H497" s="392"/>
      <c r="I497" s="389">
        <v>1006.23</v>
      </c>
      <c r="J497" s="389">
        <v>1006.23</v>
      </c>
      <c r="K497" s="389">
        <v>998.08</v>
      </c>
      <c r="L497" s="385">
        <v>1</v>
      </c>
    </row>
    <row r="498" spans="1:12" s="383" customFormat="1" ht="15" x14ac:dyDescent="0.25">
      <c r="A498" s="384" t="s">
        <v>241</v>
      </c>
      <c r="B498" s="392" t="s">
        <v>194</v>
      </c>
      <c r="C498" s="423">
        <v>99.2</v>
      </c>
      <c r="D498" s="423"/>
      <c r="E498" s="424"/>
      <c r="F498" s="423"/>
      <c r="G498" s="423"/>
      <c r="H498" s="392"/>
      <c r="I498" s="389">
        <v>78459.77</v>
      </c>
      <c r="J498" s="389">
        <v>78459.77</v>
      </c>
      <c r="K498" s="389">
        <v>77832.09</v>
      </c>
      <c r="L498" s="385">
        <v>22</v>
      </c>
    </row>
    <row r="499" spans="1:12" s="383" customFormat="1" ht="15" x14ac:dyDescent="0.25">
      <c r="A499" s="384" t="s">
        <v>241</v>
      </c>
      <c r="B499" s="392" t="s">
        <v>194</v>
      </c>
      <c r="C499" s="423">
        <v>99.21</v>
      </c>
      <c r="D499" s="423"/>
      <c r="E499" s="424"/>
      <c r="F499" s="423"/>
      <c r="G499" s="423"/>
      <c r="H499" s="392"/>
      <c r="I499" s="389">
        <v>9979.48</v>
      </c>
      <c r="J499" s="389">
        <v>9979.48</v>
      </c>
      <c r="K499" s="389">
        <v>9900.6299999999992</v>
      </c>
      <c r="L499" s="385">
        <v>4</v>
      </c>
    </row>
    <row r="500" spans="1:12" s="383" customFormat="1" ht="15" x14ac:dyDescent="0.25">
      <c r="A500" s="384" t="s">
        <v>241</v>
      </c>
      <c r="B500" s="392" t="s">
        <v>194</v>
      </c>
      <c r="C500" s="423">
        <v>99.25</v>
      </c>
      <c r="D500" s="423"/>
      <c r="E500" s="424"/>
      <c r="F500" s="423"/>
      <c r="G500" s="423"/>
      <c r="H500" s="392"/>
      <c r="I500" s="389">
        <v>141490.69</v>
      </c>
      <c r="J500" s="389">
        <v>141490.69</v>
      </c>
      <c r="K500" s="389">
        <v>140429.5</v>
      </c>
      <c r="L500" s="385">
        <v>19</v>
      </c>
    </row>
    <row r="501" spans="1:12" s="383" customFormat="1" ht="15" x14ac:dyDescent="0.25">
      <c r="A501" s="384" t="s">
        <v>241</v>
      </c>
      <c r="B501" s="392" t="s">
        <v>194</v>
      </c>
      <c r="C501" s="423">
        <v>99.3</v>
      </c>
      <c r="D501" s="423"/>
      <c r="E501" s="424"/>
      <c r="F501" s="423"/>
      <c r="G501" s="423"/>
      <c r="H501" s="392"/>
      <c r="I501" s="389">
        <v>206776.61</v>
      </c>
      <c r="J501" s="389">
        <v>206776.61</v>
      </c>
      <c r="K501" s="389">
        <v>205329.16</v>
      </c>
      <c r="L501" s="385">
        <v>27</v>
      </c>
    </row>
    <row r="502" spans="1:12" s="383" customFormat="1" ht="15" x14ac:dyDescent="0.25">
      <c r="A502" s="384" t="s">
        <v>241</v>
      </c>
      <c r="B502" s="392" t="s">
        <v>194</v>
      </c>
      <c r="C502" s="423">
        <v>99.31</v>
      </c>
      <c r="D502" s="423"/>
      <c r="E502" s="424"/>
      <c r="F502" s="423"/>
      <c r="G502" s="423"/>
      <c r="H502" s="392"/>
      <c r="I502" s="389">
        <v>4435.6000000000004</v>
      </c>
      <c r="J502" s="389">
        <v>4435.6000000000004</v>
      </c>
      <c r="K502" s="389">
        <v>4404.99</v>
      </c>
      <c r="L502" s="385">
        <v>1</v>
      </c>
    </row>
    <row r="503" spans="1:12" s="383" customFormat="1" ht="15" x14ac:dyDescent="0.25">
      <c r="A503" s="384" t="s">
        <v>241</v>
      </c>
      <c r="B503" s="392" t="s">
        <v>194</v>
      </c>
      <c r="C503" s="423">
        <v>99.32</v>
      </c>
      <c r="D503" s="423"/>
      <c r="E503" s="424"/>
      <c r="F503" s="423"/>
      <c r="G503" s="423"/>
      <c r="H503" s="392"/>
      <c r="I503" s="389">
        <v>2803.09</v>
      </c>
      <c r="J503" s="389">
        <v>2803.09</v>
      </c>
      <c r="K503" s="389">
        <v>2784.03</v>
      </c>
      <c r="L503" s="385">
        <v>1</v>
      </c>
    </row>
    <row r="504" spans="1:12" s="383" customFormat="1" ht="15" x14ac:dyDescent="0.25">
      <c r="A504" s="384" t="s">
        <v>241</v>
      </c>
      <c r="B504" s="392" t="s">
        <v>194</v>
      </c>
      <c r="C504" s="423">
        <v>99.33</v>
      </c>
      <c r="D504" s="423"/>
      <c r="E504" s="424"/>
      <c r="F504" s="423"/>
      <c r="G504" s="423"/>
      <c r="H504" s="392"/>
      <c r="I504" s="389">
        <v>5352.36</v>
      </c>
      <c r="J504" s="389">
        <v>5352.36</v>
      </c>
      <c r="K504" s="389">
        <v>5316.5</v>
      </c>
      <c r="L504" s="385">
        <v>1</v>
      </c>
    </row>
    <row r="505" spans="1:12" s="383" customFormat="1" ht="15" x14ac:dyDescent="0.25">
      <c r="A505" s="384" t="s">
        <v>241</v>
      </c>
      <c r="B505" s="392" t="s">
        <v>194</v>
      </c>
      <c r="C505" s="423">
        <v>99.35</v>
      </c>
      <c r="D505" s="423"/>
      <c r="E505" s="424"/>
      <c r="F505" s="423"/>
      <c r="G505" s="423"/>
      <c r="H505" s="392"/>
      <c r="I505" s="389">
        <v>330516.43</v>
      </c>
      <c r="J505" s="389">
        <v>330516.43</v>
      </c>
      <c r="K505" s="389">
        <v>328368.06</v>
      </c>
      <c r="L505" s="385">
        <v>29</v>
      </c>
    </row>
    <row r="506" spans="1:12" s="383" customFormat="1" ht="15" x14ac:dyDescent="0.25">
      <c r="A506" s="384" t="s">
        <v>241</v>
      </c>
      <c r="B506" s="392" t="s">
        <v>194</v>
      </c>
      <c r="C506" s="423">
        <v>99.36</v>
      </c>
      <c r="D506" s="423"/>
      <c r="E506" s="424"/>
      <c r="F506" s="423"/>
      <c r="G506" s="423"/>
      <c r="H506" s="392"/>
      <c r="I506" s="389">
        <v>7378.1</v>
      </c>
      <c r="J506" s="389">
        <v>7378.1</v>
      </c>
      <c r="K506" s="389">
        <v>7330.88</v>
      </c>
      <c r="L506" s="385">
        <v>1</v>
      </c>
    </row>
    <row r="507" spans="1:12" s="383" customFormat="1" ht="15" x14ac:dyDescent="0.25">
      <c r="A507" s="384" t="s">
        <v>241</v>
      </c>
      <c r="B507" s="392" t="s">
        <v>194</v>
      </c>
      <c r="C507" s="423">
        <v>99.38</v>
      </c>
      <c r="D507" s="423"/>
      <c r="E507" s="424"/>
      <c r="F507" s="423"/>
      <c r="G507" s="423"/>
      <c r="H507" s="392"/>
      <c r="I507" s="389">
        <v>7870</v>
      </c>
      <c r="J507" s="389">
        <v>7870</v>
      </c>
      <c r="K507" s="389">
        <v>7821.21</v>
      </c>
      <c r="L507" s="385">
        <v>1</v>
      </c>
    </row>
    <row r="508" spans="1:12" s="383" customFormat="1" ht="15" x14ac:dyDescent="0.25">
      <c r="A508" s="384" t="s">
        <v>241</v>
      </c>
      <c r="B508" s="392" t="s">
        <v>194</v>
      </c>
      <c r="C508" s="423">
        <v>99.4</v>
      </c>
      <c r="D508" s="423"/>
      <c r="E508" s="424"/>
      <c r="F508" s="423"/>
      <c r="G508" s="423"/>
      <c r="H508" s="392"/>
      <c r="I508" s="389">
        <v>296062.58</v>
      </c>
      <c r="J508" s="389">
        <v>296062.58</v>
      </c>
      <c r="K508" s="389">
        <v>294286.2</v>
      </c>
      <c r="L508" s="385">
        <v>16</v>
      </c>
    </row>
    <row r="509" spans="1:12" s="383" customFormat="1" ht="15" x14ac:dyDescent="0.25">
      <c r="A509" s="384" t="s">
        <v>241</v>
      </c>
      <c r="B509" s="392" t="s">
        <v>194</v>
      </c>
      <c r="C509" s="423">
        <v>99.41</v>
      </c>
      <c r="D509" s="423"/>
      <c r="E509" s="424"/>
      <c r="F509" s="423"/>
      <c r="G509" s="423"/>
      <c r="H509" s="392"/>
      <c r="I509" s="389">
        <v>38689.599999999999</v>
      </c>
      <c r="J509" s="389">
        <v>38689.599999999999</v>
      </c>
      <c r="K509" s="389">
        <v>38461.33</v>
      </c>
      <c r="L509" s="385">
        <v>3</v>
      </c>
    </row>
    <row r="510" spans="1:12" s="383" customFormat="1" ht="15" x14ac:dyDescent="0.25">
      <c r="A510" s="384" t="s">
        <v>241</v>
      </c>
      <c r="B510" s="392" t="s">
        <v>194</v>
      </c>
      <c r="C510" s="423">
        <v>99.4101</v>
      </c>
      <c r="D510" s="423"/>
      <c r="E510" s="424"/>
      <c r="F510" s="423"/>
      <c r="G510" s="423"/>
      <c r="H510" s="392"/>
      <c r="I510" s="389">
        <v>11277.94</v>
      </c>
      <c r="J510" s="389">
        <v>11277.94</v>
      </c>
      <c r="K510" s="389">
        <v>11211.41</v>
      </c>
      <c r="L510" s="385">
        <v>1</v>
      </c>
    </row>
    <row r="511" spans="1:12" s="383" customFormat="1" ht="15" x14ac:dyDescent="0.25">
      <c r="A511" s="384" t="s">
        <v>241</v>
      </c>
      <c r="B511" s="392" t="s">
        <v>194</v>
      </c>
      <c r="C511" s="423">
        <v>99.42</v>
      </c>
      <c r="D511" s="423"/>
      <c r="E511" s="424"/>
      <c r="F511" s="423"/>
      <c r="G511" s="423"/>
      <c r="H511" s="392"/>
      <c r="I511" s="389">
        <v>46640.19</v>
      </c>
      <c r="J511" s="389">
        <v>46640.19</v>
      </c>
      <c r="K511" s="389">
        <v>46369.67</v>
      </c>
      <c r="L511" s="385">
        <v>2</v>
      </c>
    </row>
    <row r="512" spans="1:12" s="383" customFormat="1" ht="15" x14ac:dyDescent="0.25">
      <c r="A512" s="384" t="s">
        <v>241</v>
      </c>
      <c r="B512" s="392" t="s">
        <v>194</v>
      </c>
      <c r="C512" s="423">
        <v>99.45</v>
      </c>
      <c r="D512" s="423"/>
      <c r="E512" s="424"/>
      <c r="F512" s="423"/>
      <c r="G512" s="423"/>
      <c r="H512" s="392"/>
      <c r="I512" s="389">
        <v>257673.09</v>
      </c>
      <c r="J512" s="389">
        <v>257673.09</v>
      </c>
      <c r="K512" s="389">
        <v>256255.87</v>
      </c>
      <c r="L512" s="385">
        <v>11</v>
      </c>
    </row>
    <row r="513" spans="1:12" s="383" customFormat="1" ht="15" x14ac:dyDescent="0.25">
      <c r="A513" s="384" t="s">
        <v>241</v>
      </c>
      <c r="B513" s="392" t="s">
        <v>194</v>
      </c>
      <c r="C513" s="423">
        <v>99.450100000000006</v>
      </c>
      <c r="D513" s="423"/>
      <c r="E513" s="424"/>
      <c r="F513" s="423"/>
      <c r="G513" s="423"/>
      <c r="H513" s="392"/>
      <c r="I513" s="389">
        <v>22034.53</v>
      </c>
      <c r="J513" s="389">
        <v>22034.53</v>
      </c>
      <c r="K513" s="389">
        <v>21913.360000000001</v>
      </c>
      <c r="L513" s="385">
        <v>1</v>
      </c>
    </row>
    <row r="514" spans="1:12" s="383" customFormat="1" ht="15" x14ac:dyDescent="0.25">
      <c r="A514" s="384" t="s">
        <v>241</v>
      </c>
      <c r="B514" s="392" t="s">
        <v>194</v>
      </c>
      <c r="C514" s="423">
        <v>99.46</v>
      </c>
      <c r="D514" s="423"/>
      <c r="E514" s="424"/>
      <c r="F514" s="423"/>
      <c r="G514" s="423"/>
      <c r="H514" s="392"/>
      <c r="I514" s="389">
        <v>12899.75</v>
      </c>
      <c r="J514" s="389">
        <v>12899.75</v>
      </c>
      <c r="K514" s="389">
        <v>12830.09</v>
      </c>
      <c r="L514" s="385">
        <v>1</v>
      </c>
    </row>
    <row r="515" spans="1:12" s="383" customFormat="1" ht="15" x14ac:dyDescent="0.25">
      <c r="A515" s="384" t="s">
        <v>241</v>
      </c>
      <c r="B515" s="392" t="s">
        <v>194</v>
      </c>
      <c r="C515" s="423">
        <v>99.5</v>
      </c>
      <c r="D515" s="423"/>
      <c r="E515" s="424"/>
      <c r="F515" s="423"/>
      <c r="G515" s="423"/>
      <c r="H515" s="392"/>
      <c r="I515" s="389">
        <v>453042.86</v>
      </c>
      <c r="J515" s="389">
        <v>453042.86</v>
      </c>
      <c r="K515" s="389">
        <v>450777.64</v>
      </c>
      <c r="L515" s="385">
        <v>15</v>
      </c>
    </row>
    <row r="516" spans="1:12" s="383" customFormat="1" ht="15" x14ac:dyDescent="0.25">
      <c r="A516" s="384" t="s">
        <v>241</v>
      </c>
      <c r="B516" s="392" t="s">
        <v>194</v>
      </c>
      <c r="C516" s="423">
        <v>99.51</v>
      </c>
      <c r="D516" s="423"/>
      <c r="E516" s="424"/>
      <c r="F516" s="423"/>
      <c r="G516" s="423"/>
      <c r="H516" s="392"/>
      <c r="I516" s="389">
        <v>28191.97</v>
      </c>
      <c r="J516" s="389">
        <v>28191.97</v>
      </c>
      <c r="K516" s="389">
        <v>28053.83</v>
      </c>
      <c r="L516" s="385">
        <v>1</v>
      </c>
    </row>
    <row r="517" spans="1:12" s="383" customFormat="1" ht="15" x14ac:dyDescent="0.25">
      <c r="A517" s="384" t="s">
        <v>241</v>
      </c>
      <c r="B517" s="392" t="s">
        <v>194</v>
      </c>
      <c r="C517" s="423">
        <v>99.52</v>
      </c>
      <c r="D517" s="423"/>
      <c r="E517" s="424"/>
      <c r="F517" s="423"/>
      <c r="G517" s="423"/>
      <c r="H517" s="392"/>
      <c r="I517" s="389">
        <v>53102.92</v>
      </c>
      <c r="J517" s="389">
        <v>53102.92</v>
      </c>
      <c r="K517" s="389">
        <v>52848.02</v>
      </c>
      <c r="L517" s="385">
        <v>2</v>
      </c>
    </row>
    <row r="518" spans="1:12" s="383" customFormat="1" ht="15" x14ac:dyDescent="0.25">
      <c r="A518" s="384" t="s">
        <v>241</v>
      </c>
      <c r="B518" s="392" t="s">
        <v>194</v>
      </c>
      <c r="C518" s="423">
        <v>99.54</v>
      </c>
      <c r="D518" s="423"/>
      <c r="E518" s="424"/>
      <c r="F518" s="423"/>
      <c r="G518" s="423"/>
      <c r="H518" s="392"/>
      <c r="I518" s="389">
        <v>46283.47</v>
      </c>
      <c r="J518" s="389">
        <v>46283.47</v>
      </c>
      <c r="K518" s="389">
        <v>46070.57</v>
      </c>
      <c r="L518" s="385">
        <v>1</v>
      </c>
    </row>
    <row r="519" spans="1:12" s="383" customFormat="1" ht="15" x14ac:dyDescent="0.25">
      <c r="A519" s="384" t="s">
        <v>241</v>
      </c>
      <c r="B519" s="392" t="s">
        <v>194</v>
      </c>
      <c r="C519" s="423">
        <v>99.55</v>
      </c>
      <c r="D519" s="423"/>
      <c r="E519" s="424"/>
      <c r="F519" s="423"/>
      <c r="G519" s="423"/>
      <c r="H519" s="392"/>
      <c r="I519" s="389">
        <v>142457.78</v>
      </c>
      <c r="J519" s="389">
        <v>142457.78</v>
      </c>
      <c r="K519" s="389">
        <v>141816.71</v>
      </c>
      <c r="L519" s="385">
        <v>4</v>
      </c>
    </row>
    <row r="520" spans="1:12" s="383" customFormat="1" ht="15" x14ac:dyDescent="0.25">
      <c r="A520" s="384" t="s">
        <v>241</v>
      </c>
      <c r="B520" s="392" t="s">
        <v>194</v>
      </c>
      <c r="C520" s="423">
        <v>99.58</v>
      </c>
      <c r="D520" s="423"/>
      <c r="E520" s="424"/>
      <c r="F520" s="423"/>
      <c r="G520" s="423"/>
      <c r="H520" s="392"/>
      <c r="I520" s="389">
        <v>114990.53</v>
      </c>
      <c r="J520" s="389">
        <v>114990.53</v>
      </c>
      <c r="K520" s="389">
        <v>114507.57</v>
      </c>
      <c r="L520" s="385">
        <v>2</v>
      </c>
    </row>
    <row r="521" spans="1:12" s="383" customFormat="1" ht="15" x14ac:dyDescent="0.25">
      <c r="A521" s="384" t="s">
        <v>241</v>
      </c>
      <c r="B521" s="392" t="s">
        <v>194</v>
      </c>
      <c r="C521" s="423">
        <v>99.6</v>
      </c>
      <c r="D521" s="423"/>
      <c r="E521" s="424"/>
      <c r="F521" s="423"/>
      <c r="G521" s="423"/>
      <c r="H521" s="392"/>
      <c r="I521" s="389">
        <v>721196.51</v>
      </c>
      <c r="J521" s="389">
        <v>721196.51</v>
      </c>
      <c r="K521" s="389">
        <v>718311.73</v>
      </c>
      <c r="L521" s="385">
        <v>15</v>
      </c>
    </row>
    <row r="522" spans="1:12" s="383" customFormat="1" ht="15" x14ac:dyDescent="0.25">
      <c r="A522" s="384" t="s">
        <v>241</v>
      </c>
      <c r="B522" s="392" t="s">
        <v>194</v>
      </c>
      <c r="C522" s="423">
        <v>99.61</v>
      </c>
      <c r="D522" s="423"/>
      <c r="E522" s="424"/>
      <c r="F522" s="423"/>
      <c r="G522" s="423"/>
      <c r="H522" s="392"/>
      <c r="I522" s="389">
        <v>50833.98</v>
      </c>
      <c r="J522" s="389">
        <v>50833.98</v>
      </c>
      <c r="K522" s="389">
        <v>50635.73</v>
      </c>
      <c r="L522" s="385">
        <v>1</v>
      </c>
    </row>
    <row r="523" spans="1:12" s="383" customFormat="1" ht="15" x14ac:dyDescent="0.25">
      <c r="A523" s="384" t="s">
        <v>241</v>
      </c>
      <c r="B523" s="392" t="s">
        <v>194</v>
      </c>
      <c r="C523" s="423">
        <v>99.62</v>
      </c>
      <c r="D523" s="423"/>
      <c r="E523" s="424"/>
      <c r="F523" s="423"/>
      <c r="G523" s="423"/>
      <c r="H523" s="392"/>
      <c r="I523" s="389">
        <v>87386.38</v>
      </c>
      <c r="J523" s="389">
        <v>87386.38</v>
      </c>
      <c r="K523" s="389">
        <v>87054.31</v>
      </c>
      <c r="L523" s="385">
        <v>1</v>
      </c>
    </row>
    <row r="524" spans="1:12" s="383" customFormat="1" ht="15" x14ac:dyDescent="0.25">
      <c r="A524" s="384" t="s">
        <v>241</v>
      </c>
      <c r="B524" s="392" t="s">
        <v>194</v>
      </c>
      <c r="C524" s="423">
        <v>99.64</v>
      </c>
      <c r="D524" s="423"/>
      <c r="E524" s="424"/>
      <c r="F524" s="423"/>
      <c r="G524" s="423"/>
      <c r="H524" s="392"/>
      <c r="I524" s="389">
        <v>61297.279999999999</v>
      </c>
      <c r="J524" s="389">
        <v>61297.279999999999</v>
      </c>
      <c r="K524" s="389">
        <v>61076.61</v>
      </c>
      <c r="L524" s="385">
        <v>1</v>
      </c>
    </row>
    <row r="525" spans="1:12" s="383" customFormat="1" ht="15" x14ac:dyDescent="0.25">
      <c r="A525" s="384" t="s">
        <v>241</v>
      </c>
      <c r="B525" s="392" t="s">
        <v>194</v>
      </c>
      <c r="C525" s="423">
        <v>99.65</v>
      </c>
      <c r="D525" s="423"/>
      <c r="E525" s="424"/>
      <c r="F525" s="423"/>
      <c r="G525" s="423"/>
      <c r="H525" s="392"/>
      <c r="I525" s="389">
        <v>542295.76</v>
      </c>
      <c r="J525" s="389">
        <v>542295.76</v>
      </c>
      <c r="K525" s="389">
        <v>540397.72</v>
      </c>
      <c r="L525" s="385">
        <v>9</v>
      </c>
    </row>
    <row r="526" spans="1:12" s="383" customFormat="1" ht="15" x14ac:dyDescent="0.25">
      <c r="A526" s="384" t="s">
        <v>241</v>
      </c>
      <c r="B526" s="392" t="s">
        <v>194</v>
      </c>
      <c r="C526" s="423">
        <v>99.66</v>
      </c>
      <c r="D526" s="423"/>
      <c r="E526" s="424"/>
      <c r="F526" s="423"/>
      <c r="G526" s="423"/>
      <c r="H526" s="392"/>
      <c r="I526" s="389">
        <v>169287.03</v>
      </c>
      <c r="J526" s="389">
        <v>169287.03</v>
      </c>
      <c r="K526" s="389">
        <v>168711.45</v>
      </c>
      <c r="L526" s="385">
        <v>2</v>
      </c>
    </row>
    <row r="527" spans="1:12" s="383" customFormat="1" ht="15" x14ac:dyDescent="0.25">
      <c r="A527" s="384" t="s">
        <v>241</v>
      </c>
      <c r="B527" s="392" t="s">
        <v>194</v>
      </c>
      <c r="C527" s="423">
        <v>99.7</v>
      </c>
      <c r="D527" s="423"/>
      <c r="E527" s="424"/>
      <c r="F527" s="423"/>
      <c r="G527" s="423"/>
      <c r="H527" s="392"/>
      <c r="I527" s="389">
        <v>935557.55</v>
      </c>
      <c r="J527" s="389">
        <v>935557.55</v>
      </c>
      <c r="K527" s="389">
        <v>932750.87</v>
      </c>
      <c r="L527" s="385">
        <v>9</v>
      </c>
    </row>
    <row r="528" spans="1:12" s="383" customFormat="1" ht="15" x14ac:dyDescent="0.25">
      <c r="A528" s="384" t="s">
        <v>241</v>
      </c>
      <c r="B528" s="392" t="s">
        <v>194</v>
      </c>
      <c r="C528" s="423">
        <v>99.71</v>
      </c>
      <c r="D528" s="423"/>
      <c r="E528" s="424"/>
      <c r="F528" s="423"/>
      <c r="G528" s="423"/>
      <c r="H528" s="392"/>
      <c r="I528" s="389">
        <v>63424.61</v>
      </c>
      <c r="J528" s="389">
        <v>63424.61</v>
      </c>
      <c r="K528" s="389">
        <v>63240.68</v>
      </c>
      <c r="L528" s="385">
        <v>1</v>
      </c>
    </row>
    <row r="529" spans="1:12" s="383" customFormat="1" ht="15" x14ac:dyDescent="0.25">
      <c r="A529" s="384" t="s">
        <v>241</v>
      </c>
      <c r="B529" s="392" t="s">
        <v>194</v>
      </c>
      <c r="C529" s="423">
        <v>99.72</v>
      </c>
      <c r="D529" s="423"/>
      <c r="E529" s="424"/>
      <c r="F529" s="423"/>
      <c r="G529" s="423"/>
      <c r="H529" s="392"/>
      <c r="I529" s="389">
        <v>396254.73</v>
      </c>
      <c r="J529" s="389">
        <v>396254.73</v>
      </c>
      <c r="K529" s="389">
        <v>395145.22</v>
      </c>
      <c r="L529" s="385">
        <v>3</v>
      </c>
    </row>
    <row r="530" spans="1:12" s="383" customFormat="1" ht="15" x14ac:dyDescent="0.25">
      <c r="A530" s="384" t="s">
        <v>241</v>
      </c>
      <c r="B530" s="392" t="s">
        <v>194</v>
      </c>
      <c r="C530" s="423">
        <v>99.73</v>
      </c>
      <c r="D530" s="423"/>
      <c r="E530" s="424"/>
      <c r="F530" s="423"/>
      <c r="G530" s="423"/>
      <c r="H530" s="392"/>
      <c r="I530" s="389">
        <v>719979.35</v>
      </c>
      <c r="J530" s="389">
        <v>719979.35</v>
      </c>
      <c r="K530" s="389">
        <v>718035.4</v>
      </c>
      <c r="L530" s="385">
        <v>4</v>
      </c>
    </row>
    <row r="531" spans="1:12" s="383" customFormat="1" ht="15" x14ac:dyDescent="0.25">
      <c r="A531" s="384" t="s">
        <v>241</v>
      </c>
      <c r="B531" s="392" t="s">
        <v>194</v>
      </c>
      <c r="C531" s="423">
        <v>99.74</v>
      </c>
      <c r="D531" s="423"/>
      <c r="E531" s="424"/>
      <c r="F531" s="423"/>
      <c r="G531" s="423"/>
      <c r="H531" s="392"/>
      <c r="I531" s="389">
        <v>746182.75</v>
      </c>
      <c r="J531" s="389">
        <v>746182.75</v>
      </c>
      <c r="K531" s="389">
        <v>744242.67</v>
      </c>
      <c r="L531" s="385">
        <v>3</v>
      </c>
    </row>
    <row r="532" spans="1:12" s="383" customFormat="1" ht="15" x14ac:dyDescent="0.25">
      <c r="A532" s="384" t="s">
        <v>241</v>
      </c>
      <c r="B532" s="392" t="s">
        <v>194</v>
      </c>
      <c r="C532" s="423">
        <v>99.75</v>
      </c>
      <c r="D532" s="423"/>
      <c r="E532" s="424"/>
      <c r="F532" s="423"/>
      <c r="G532" s="423"/>
      <c r="H532" s="392"/>
      <c r="I532" s="389">
        <v>1168578.1299999999</v>
      </c>
      <c r="J532" s="389">
        <v>1168578.1299999999</v>
      </c>
      <c r="K532" s="389">
        <v>1165656.69</v>
      </c>
      <c r="L532" s="385">
        <v>9</v>
      </c>
    </row>
    <row r="533" spans="1:12" s="383" customFormat="1" ht="15" x14ac:dyDescent="0.25">
      <c r="A533" s="384" t="s">
        <v>241</v>
      </c>
      <c r="B533" s="392" t="s">
        <v>194</v>
      </c>
      <c r="C533" s="423">
        <v>99.750100000000003</v>
      </c>
      <c r="D533" s="423"/>
      <c r="E533" s="424"/>
      <c r="F533" s="423"/>
      <c r="G533" s="423"/>
      <c r="H533" s="392"/>
      <c r="I533" s="389">
        <v>750000.34</v>
      </c>
      <c r="J533" s="389">
        <v>750000.34</v>
      </c>
      <c r="K533" s="389">
        <v>748126.09</v>
      </c>
      <c r="L533" s="385">
        <v>1</v>
      </c>
    </row>
    <row r="534" spans="1:12" s="383" customFormat="1" ht="15" x14ac:dyDescent="0.25">
      <c r="A534" s="384" t="s">
        <v>241</v>
      </c>
      <c r="B534" s="392" t="s">
        <v>194</v>
      </c>
      <c r="C534" s="423">
        <v>99.76</v>
      </c>
      <c r="D534" s="423"/>
      <c r="E534" s="424"/>
      <c r="F534" s="423"/>
      <c r="G534" s="423"/>
      <c r="H534" s="392"/>
      <c r="I534" s="389">
        <v>1088247.1499999999</v>
      </c>
      <c r="J534" s="389">
        <v>1088247.1499999999</v>
      </c>
      <c r="K534" s="389">
        <v>1085635.3600000001</v>
      </c>
      <c r="L534" s="385">
        <v>2</v>
      </c>
    </row>
    <row r="535" spans="1:12" s="383" customFormat="1" ht="15" x14ac:dyDescent="0.25">
      <c r="A535" s="384" t="s">
        <v>241</v>
      </c>
      <c r="B535" s="392" t="s">
        <v>194</v>
      </c>
      <c r="C535" s="423">
        <v>99.77</v>
      </c>
      <c r="D535" s="423"/>
      <c r="E535" s="424"/>
      <c r="F535" s="423"/>
      <c r="G535" s="423"/>
      <c r="H535" s="392"/>
      <c r="I535" s="389">
        <v>503038.3</v>
      </c>
      <c r="J535" s="389">
        <v>503038.3</v>
      </c>
      <c r="K535" s="389">
        <v>501881.31</v>
      </c>
      <c r="L535" s="385">
        <v>1</v>
      </c>
    </row>
    <row r="536" spans="1:12" s="383" customFormat="1" ht="15" x14ac:dyDescent="0.25">
      <c r="A536" s="384" t="s">
        <v>241</v>
      </c>
      <c r="B536" s="392" t="s">
        <v>194</v>
      </c>
      <c r="C536" s="423">
        <v>99.78</v>
      </c>
      <c r="D536" s="423"/>
      <c r="E536" s="424"/>
      <c r="F536" s="423"/>
      <c r="G536" s="423"/>
      <c r="H536" s="392"/>
      <c r="I536" s="389">
        <v>2008028.94</v>
      </c>
      <c r="J536" s="389">
        <v>2008028.94</v>
      </c>
      <c r="K536" s="389">
        <v>2003611.28</v>
      </c>
      <c r="L536" s="385">
        <v>7</v>
      </c>
    </row>
    <row r="537" spans="1:12" s="383" customFormat="1" ht="15" x14ac:dyDescent="0.25">
      <c r="A537" s="384" t="s">
        <v>241</v>
      </c>
      <c r="B537" s="392" t="s">
        <v>194</v>
      </c>
      <c r="C537" s="423">
        <v>99.79</v>
      </c>
      <c r="D537" s="423"/>
      <c r="E537" s="424"/>
      <c r="F537" s="423"/>
      <c r="G537" s="423"/>
      <c r="H537" s="392"/>
      <c r="I537" s="389">
        <v>1095491.6499999999</v>
      </c>
      <c r="J537" s="389">
        <v>1095491.6499999999</v>
      </c>
      <c r="K537" s="389">
        <v>1093191.1200000001</v>
      </c>
      <c r="L537" s="385">
        <v>2</v>
      </c>
    </row>
    <row r="538" spans="1:12" s="383" customFormat="1" ht="15" x14ac:dyDescent="0.25">
      <c r="A538" s="384" t="s">
        <v>241</v>
      </c>
      <c r="B538" s="392" t="s">
        <v>194</v>
      </c>
      <c r="C538" s="423">
        <v>99.790099999999995</v>
      </c>
      <c r="D538" s="423"/>
      <c r="E538" s="424"/>
      <c r="F538" s="423"/>
      <c r="G538" s="423"/>
      <c r="H538" s="392"/>
      <c r="I538" s="389">
        <v>186297</v>
      </c>
      <c r="J538" s="389">
        <v>186297</v>
      </c>
      <c r="K538" s="389">
        <v>185905.96</v>
      </c>
      <c r="L538" s="385">
        <v>1</v>
      </c>
    </row>
    <row r="539" spans="1:12" s="383" customFormat="1" ht="15" x14ac:dyDescent="0.25">
      <c r="A539" s="384" t="s">
        <v>241</v>
      </c>
      <c r="B539" s="392" t="s">
        <v>194</v>
      </c>
      <c r="C539" s="423">
        <v>99.8</v>
      </c>
      <c r="D539" s="423"/>
      <c r="E539" s="424"/>
      <c r="F539" s="423"/>
      <c r="G539" s="423"/>
      <c r="H539" s="392"/>
      <c r="I539" s="389">
        <v>3827417.68</v>
      </c>
      <c r="J539" s="389">
        <v>3827417.68</v>
      </c>
      <c r="K539" s="389">
        <v>3819762.86</v>
      </c>
      <c r="L539" s="385">
        <v>9</v>
      </c>
    </row>
    <row r="540" spans="1:12" s="383" customFormat="1" ht="15" x14ac:dyDescent="0.25">
      <c r="A540" s="384" t="s">
        <v>241</v>
      </c>
      <c r="B540" s="392" t="s">
        <v>194</v>
      </c>
      <c r="C540" s="423">
        <v>99.8001</v>
      </c>
      <c r="D540" s="423"/>
      <c r="E540" s="424"/>
      <c r="F540" s="423"/>
      <c r="G540" s="423"/>
      <c r="H540" s="392"/>
      <c r="I540" s="389">
        <v>2268272.79</v>
      </c>
      <c r="J540" s="389">
        <v>2268272.79</v>
      </c>
      <c r="K540" s="389">
        <v>2263738.5099999998</v>
      </c>
      <c r="L540" s="385">
        <v>1</v>
      </c>
    </row>
    <row r="541" spans="1:12" s="383" customFormat="1" ht="15" x14ac:dyDescent="0.25">
      <c r="A541" s="384" t="s">
        <v>241</v>
      </c>
      <c r="B541" s="392" t="s">
        <v>194</v>
      </c>
      <c r="C541" s="423">
        <v>99.801000000000002</v>
      </c>
      <c r="D541" s="423"/>
      <c r="E541" s="424"/>
      <c r="F541" s="423"/>
      <c r="G541" s="423"/>
      <c r="H541" s="392"/>
      <c r="I541" s="389">
        <v>199804.07</v>
      </c>
      <c r="J541" s="389">
        <v>199804.07</v>
      </c>
      <c r="K541" s="389">
        <v>199406.46</v>
      </c>
      <c r="L541" s="385">
        <v>1</v>
      </c>
    </row>
    <row r="542" spans="1:12" s="383" customFormat="1" ht="15" x14ac:dyDescent="0.25">
      <c r="A542" s="384" t="s">
        <v>241</v>
      </c>
      <c r="B542" s="392" t="s">
        <v>194</v>
      </c>
      <c r="C542" s="423">
        <v>99.81</v>
      </c>
      <c r="D542" s="423"/>
      <c r="E542" s="424"/>
      <c r="F542" s="423"/>
      <c r="G542" s="423"/>
      <c r="H542" s="392"/>
      <c r="I542" s="389">
        <v>465201.54</v>
      </c>
      <c r="J542" s="389">
        <v>465201.54</v>
      </c>
      <c r="K542" s="389">
        <v>464317.66</v>
      </c>
      <c r="L542" s="385">
        <v>1</v>
      </c>
    </row>
    <row r="543" spans="1:12" s="383" customFormat="1" ht="15" x14ac:dyDescent="0.25">
      <c r="A543" s="384" t="s">
        <v>241</v>
      </c>
      <c r="B543" s="392" t="s">
        <v>194</v>
      </c>
      <c r="C543" s="423">
        <v>99.811000000000007</v>
      </c>
      <c r="D543" s="423"/>
      <c r="E543" s="424"/>
      <c r="F543" s="423"/>
      <c r="G543" s="423"/>
      <c r="H543" s="392"/>
      <c r="I543" s="389">
        <v>588507.74</v>
      </c>
      <c r="J543" s="389">
        <v>588507.74</v>
      </c>
      <c r="K543" s="389">
        <v>587395.46</v>
      </c>
      <c r="L543" s="385">
        <v>1</v>
      </c>
    </row>
    <row r="544" spans="1:12" s="383" customFormat="1" ht="15" x14ac:dyDescent="0.25">
      <c r="A544" s="384" t="s">
        <v>241</v>
      </c>
      <c r="B544" s="392" t="s">
        <v>194</v>
      </c>
      <c r="C544" s="423">
        <v>99.82</v>
      </c>
      <c r="D544" s="423"/>
      <c r="E544" s="424"/>
      <c r="F544" s="423"/>
      <c r="G544" s="423"/>
      <c r="H544" s="392"/>
      <c r="I544" s="389">
        <v>590737.17000000004</v>
      </c>
      <c r="J544" s="389">
        <v>590737.17000000004</v>
      </c>
      <c r="K544" s="389">
        <v>589673.84</v>
      </c>
      <c r="L544" s="385">
        <v>1</v>
      </c>
    </row>
    <row r="545" spans="1:12" s="383" customFormat="1" ht="15" x14ac:dyDescent="0.25">
      <c r="A545" s="384" t="s">
        <v>241</v>
      </c>
      <c r="B545" s="392" t="s">
        <v>194</v>
      </c>
      <c r="C545" s="423">
        <v>99.8202</v>
      </c>
      <c r="D545" s="423"/>
      <c r="E545" s="424"/>
      <c r="F545" s="423"/>
      <c r="G545" s="423"/>
      <c r="H545" s="392"/>
      <c r="I545" s="389">
        <v>3871318.85</v>
      </c>
      <c r="J545" s="389">
        <v>3871318.85</v>
      </c>
      <c r="K545" s="389">
        <v>3864358.22</v>
      </c>
      <c r="L545" s="385">
        <v>1</v>
      </c>
    </row>
    <row r="546" spans="1:12" s="383" customFormat="1" ht="15" x14ac:dyDescent="0.25">
      <c r="A546" s="384" t="s">
        <v>241</v>
      </c>
      <c r="B546" s="392" t="s">
        <v>194</v>
      </c>
      <c r="C546" s="423">
        <v>99.820999999999998</v>
      </c>
      <c r="D546" s="423"/>
      <c r="E546" s="424"/>
      <c r="F546" s="423"/>
      <c r="G546" s="423"/>
      <c r="H546" s="392"/>
      <c r="I546" s="389">
        <v>375738.66</v>
      </c>
      <c r="J546" s="389">
        <v>375738.66</v>
      </c>
      <c r="K546" s="389">
        <v>375066.09</v>
      </c>
      <c r="L546" s="385">
        <v>1</v>
      </c>
    </row>
    <row r="547" spans="1:12" s="383" customFormat="1" ht="15" x14ac:dyDescent="0.25">
      <c r="A547" s="384" t="s">
        <v>241</v>
      </c>
      <c r="B547" s="392" t="s">
        <v>194</v>
      </c>
      <c r="C547" s="423">
        <v>99.821100000000001</v>
      </c>
      <c r="D547" s="423"/>
      <c r="E547" s="424"/>
      <c r="F547" s="423"/>
      <c r="G547" s="423"/>
      <c r="H547" s="392"/>
      <c r="I547" s="389">
        <v>380000</v>
      </c>
      <c r="J547" s="389">
        <v>380000</v>
      </c>
      <c r="K547" s="389">
        <v>379320.18</v>
      </c>
      <c r="L547" s="385">
        <v>1</v>
      </c>
    </row>
    <row r="548" spans="1:12" s="383" customFormat="1" ht="15" x14ac:dyDescent="0.25">
      <c r="A548" s="384" t="s">
        <v>241</v>
      </c>
      <c r="B548" s="392" t="s">
        <v>194</v>
      </c>
      <c r="C548" s="423">
        <v>99.84</v>
      </c>
      <c r="D548" s="423"/>
      <c r="E548" s="424"/>
      <c r="F548" s="423"/>
      <c r="G548" s="423"/>
      <c r="H548" s="392"/>
      <c r="I548" s="389">
        <v>486388.63</v>
      </c>
      <c r="J548" s="389">
        <v>486388.63</v>
      </c>
      <c r="K548" s="389">
        <v>485610.41</v>
      </c>
      <c r="L548" s="385">
        <v>1</v>
      </c>
    </row>
    <row r="549" spans="1:12" s="383" customFormat="1" ht="15.6" x14ac:dyDescent="0.3">
      <c r="A549" s="386" t="s">
        <v>201</v>
      </c>
      <c r="B549" s="403" t="s">
        <v>201</v>
      </c>
      <c r="C549" s="421" t="s">
        <v>201</v>
      </c>
      <c r="D549" s="421" t="s">
        <v>201</v>
      </c>
      <c r="E549" s="422" t="s">
        <v>201</v>
      </c>
      <c r="F549" s="421" t="s">
        <v>201</v>
      </c>
      <c r="G549" s="421"/>
      <c r="H549" s="403"/>
      <c r="I549" s="391">
        <v>26807745.079999998</v>
      </c>
      <c r="J549" s="391">
        <v>26807745.079999998</v>
      </c>
      <c r="K549" s="391">
        <v>26738267.899999999</v>
      </c>
      <c r="L549" s="387">
        <v>368</v>
      </c>
    </row>
    <row r="550" spans="1:12" s="383" customFormat="1" ht="15.6" x14ac:dyDescent="0.3">
      <c r="A550" s="386" t="s">
        <v>131</v>
      </c>
      <c r="B550" s="403"/>
      <c r="C550" s="421"/>
      <c r="D550" s="421"/>
      <c r="E550" s="422"/>
      <c r="F550" s="421"/>
      <c r="G550" s="421"/>
      <c r="H550" s="403"/>
      <c r="I550" s="391"/>
      <c r="J550" s="391"/>
      <c r="K550" s="391"/>
      <c r="L550" s="387"/>
    </row>
    <row r="551" spans="1:12" s="383" customFormat="1" ht="15" x14ac:dyDescent="0.25">
      <c r="A551" s="384" t="s">
        <v>241</v>
      </c>
      <c r="B551" s="392" t="s">
        <v>194</v>
      </c>
      <c r="C551" s="423">
        <v>98</v>
      </c>
      <c r="D551" s="423"/>
      <c r="E551" s="424"/>
      <c r="F551" s="423"/>
      <c r="G551" s="423"/>
      <c r="H551" s="392"/>
      <c r="I551" s="389">
        <v>2300.11</v>
      </c>
      <c r="J551" s="389">
        <v>2300.11</v>
      </c>
      <c r="K551" s="389">
        <v>2254.11</v>
      </c>
      <c r="L551" s="385">
        <v>2</v>
      </c>
    </row>
    <row r="552" spans="1:12" s="383" customFormat="1" ht="15" x14ac:dyDescent="0.25">
      <c r="A552" s="384" t="s">
        <v>241</v>
      </c>
      <c r="B552" s="392" t="s">
        <v>194</v>
      </c>
      <c r="C552" s="423">
        <v>98.2</v>
      </c>
      <c r="D552" s="423"/>
      <c r="E552" s="424"/>
      <c r="F552" s="423"/>
      <c r="G552" s="423"/>
      <c r="H552" s="392"/>
      <c r="I552" s="389">
        <v>1783.29</v>
      </c>
      <c r="J552" s="389">
        <v>1783.29</v>
      </c>
      <c r="K552" s="389">
        <v>1751.19</v>
      </c>
      <c r="L552" s="385">
        <v>1</v>
      </c>
    </row>
    <row r="553" spans="1:12" s="383" customFormat="1" ht="15" x14ac:dyDescent="0.25">
      <c r="A553" s="384" t="s">
        <v>241</v>
      </c>
      <c r="B553" s="392" t="s">
        <v>194</v>
      </c>
      <c r="C553" s="423">
        <v>98.5</v>
      </c>
      <c r="D553" s="423"/>
      <c r="E553" s="424"/>
      <c r="F553" s="423"/>
      <c r="G553" s="423"/>
      <c r="H553" s="392"/>
      <c r="I553" s="389">
        <v>4964.8900000000003</v>
      </c>
      <c r="J553" s="389">
        <v>4964.8900000000003</v>
      </c>
      <c r="K553" s="389">
        <v>4890.42</v>
      </c>
      <c r="L553" s="385">
        <v>1</v>
      </c>
    </row>
    <row r="554" spans="1:12" s="383" customFormat="1" ht="15" x14ac:dyDescent="0.25">
      <c r="A554" s="384" t="s">
        <v>241</v>
      </c>
      <c r="B554" s="392" t="s">
        <v>194</v>
      </c>
      <c r="C554" s="423">
        <v>98.75</v>
      </c>
      <c r="D554" s="423"/>
      <c r="E554" s="424"/>
      <c r="F554" s="423"/>
      <c r="G554" s="423"/>
      <c r="H554" s="392"/>
      <c r="I554" s="389">
        <v>87786.07</v>
      </c>
      <c r="J554" s="389">
        <v>87786.07</v>
      </c>
      <c r="K554" s="389">
        <v>86688.75</v>
      </c>
      <c r="L554" s="385">
        <v>5</v>
      </c>
    </row>
    <row r="555" spans="1:12" s="383" customFormat="1" ht="15" x14ac:dyDescent="0.25">
      <c r="A555" s="384" t="s">
        <v>241</v>
      </c>
      <c r="B555" s="392" t="s">
        <v>194</v>
      </c>
      <c r="C555" s="423">
        <v>99</v>
      </c>
      <c r="D555" s="423"/>
      <c r="E555" s="424"/>
      <c r="F555" s="423"/>
      <c r="G555" s="423"/>
      <c r="H555" s="392"/>
      <c r="I555" s="389">
        <v>73781.929999999993</v>
      </c>
      <c r="J555" s="389">
        <v>73781.929999999993</v>
      </c>
      <c r="K555" s="389">
        <v>73044.11</v>
      </c>
      <c r="L555" s="385">
        <v>4</v>
      </c>
    </row>
    <row r="556" spans="1:12" s="383" customFormat="1" ht="15" x14ac:dyDescent="0.25">
      <c r="A556" s="384" t="s">
        <v>241</v>
      </c>
      <c r="B556" s="392" t="s">
        <v>194</v>
      </c>
      <c r="C556" s="423">
        <v>99.15</v>
      </c>
      <c r="D556" s="423"/>
      <c r="E556" s="424"/>
      <c r="F556" s="423"/>
      <c r="G556" s="423"/>
      <c r="H556" s="392"/>
      <c r="I556" s="389">
        <v>39955.25</v>
      </c>
      <c r="J556" s="389">
        <v>39955.25</v>
      </c>
      <c r="K556" s="389">
        <v>39615.629999999997</v>
      </c>
      <c r="L556" s="385">
        <v>1</v>
      </c>
    </row>
    <row r="557" spans="1:12" s="383" customFormat="1" ht="15" x14ac:dyDescent="0.25">
      <c r="A557" s="384" t="s">
        <v>241</v>
      </c>
      <c r="B557" s="392" t="s">
        <v>194</v>
      </c>
      <c r="C557" s="423">
        <v>99.3</v>
      </c>
      <c r="D557" s="423"/>
      <c r="E557" s="424"/>
      <c r="F557" s="423"/>
      <c r="G557" s="423"/>
      <c r="H557" s="392"/>
      <c r="I557" s="389">
        <v>191689.95</v>
      </c>
      <c r="J557" s="389">
        <v>191689.95</v>
      </c>
      <c r="K557" s="389">
        <v>190348.12</v>
      </c>
      <c r="L557" s="385">
        <v>1</v>
      </c>
    </row>
    <row r="558" spans="1:12" s="383" customFormat="1" ht="15" x14ac:dyDescent="0.25">
      <c r="A558" s="384" t="s">
        <v>241</v>
      </c>
      <c r="B558" s="392" t="s">
        <v>194</v>
      </c>
      <c r="C558" s="423">
        <v>99.35</v>
      </c>
      <c r="D558" s="423"/>
      <c r="E558" s="424"/>
      <c r="F558" s="423"/>
      <c r="G558" s="423"/>
      <c r="H558" s="392"/>
      <c r="I558" s="389">
        <v>24466.720000000001</v>
      </c>
      <c r="J558" s="389">
        <v>24466.720000000001</v>
      </c>
      <c r="K558" s="389">
        <v>24307.69</v>
      </c>
      <c r="L558" s="385">
        <v>1</v>
      </c>
    </row>
    <row r="559" spans="1:12" s="383" customFormat="1" ht="15" x14ac:dyDescent="0.25">
      <c r="A559" s="384" t="s">
        <v>241</v>
      </c>
      <c r="B559" s="392" t="s">
        <v>194</v>
      </c>
      <c r="C559" s="423">
        <v>99.4</v>
      </c>
      <c r="D559" s="423"/>
      <c r="E559" s="424"/>
      <c r="F559" s="423"/>
      <c r="G559" s="423"/>
      <c r="H559" s="392"/>
      <c r="I559" s="389">
        <v>35302.980000000003</v>
      </c>
      <c r="J559" s="389">
        <v>35302.980000000003</v>
      </c>
      <c r="K559" s="389">
        <v>35091.160000000003</v>
      </c>
      <c r="L559" s="385">
        <v>1</v>
      </c>
    </row>
    <row r="560" spans="1:12" s="383" customFormat="1" ht="15" x14ac:dyDescent="0.25">
      <c r="A560" s="384" t="s">
        <v>241</v>
      </c>
      <c r="B560" s="392" t="s">
        <v>194</v>
      </c>
      <c r="C560" s="423">
        <v>99.453000000000003</v>
      </c>
      <c r="D560" s="423"/>
      <c r="E560" s="424"/>
      <c r="F560" s="423"/>
      <c r="G560" s="423"/>
      <c r="H560" s="392"/>
      <c r="I560" s="389">
        <v>353607.05</v>
      </c>
      <c r="J560" s="389">
        <v>353607.05</v>
      </c>
      <c r="K560" s="389">
        <v>351672.82</v>
      </c>
      <c r="L560" s="385">
        <v>1</v>
      </c>
    </row>
    <row r="561" spans="1:12" s="383" customFormat="1" ht="15" x14ac:dyDescent="0.25">
      <c r="A561" s="384" t="s">
        <v>241</v>
      </c>
      <c r="B561" s="392" t="s">
        <v>194</v>
      </c>
      <c r="C561" s="423">
        <v>99.5</v>
      </c>
      <c r="D561" s="423"/>
      <c r="E561" s="424"/>
      <c r="F561" s="423"/>
      <c r="G561" s="423"/>
      <c r="H561" s="392"/>
      <c r="I561" s="389">
        <v>680000</v>
      </c>
      <c r="J561" s="389">
        <v>680000</v>
      </c>
      <c r="K561" s="389">
        <v>676600</v>
      </c>
      <c r="L561" s="385">
        <v>1</v>
      </c>
    </row>
    <row r="562" spans="1:12" s="383" customFormat="1" ht="15" x14ac:dyDescent="0.25">
      <c r="A562" s="384" t="s">
        <v>241</v>
      </c>
      <c r="B562" s="392" t="s">
        <v>194</v>
      </c>
      <c r="C562" s="423">
        <v>99.545000000000002</v>
      </c>
      <c r="D562" s="423"/>
      <c r="E562" s="424"/>
      <c r="F562" s="423"/>
      <c r="G562" s="423"/>
      <c r="H562" s="392"/>
      <c r="I562" s="389">
        <v>120228.91</v>
      </c>
      <c r="J562" s="389">
        <v>120228.91</v>
      </c>
      <c r="K562" s="389">
        <v>119681.87</v>
      </c>
      <c r="L562" s="385">
        <v>1</v>
      </c>
    </row>
    <row r="563" spans="1:12" s="383" customFormat="1" ht="15" x14ac:dyDescent="0.25">
      <c r="A563" s="384" t="s">
        <v>241</v>
      </c>
      <c r="B563" s="392" t="s">
        <v>194</v>
      </c>
      <c r="C563" s="423">
        <v>99.55</v>
      </c>
      <c r="D563" s="423"/>
      <c r="E563" s="424"/>
      <c r="F563" s="423"/>
      <c r="G563" s="423"/>
      <c r="H563" s="392"/>
      <c r="I563" s="389">
        <v>841282.03</v>
      </c>
      <c r="J563" s="389">
        <v>841282.03</v>
      </c>
      <c r="K563" s="389">
        <v>837496.26</v>
      </c>
      <c r="L563" s="385">
        <v>1</v>
      </c>
    </row>
    <row r="564" spans="1:12" s="383" customFormat="1" ht="15" x14ac:dyDescent="0.25">
      <c r="A564" s="384" t="s">
        <v>241</v>
      </c>
      <c r="B564" s="392" t="s">
        <v>194</v>
      </c>
      <c r="C564" s="423">
        <v>99.560100000000006</v>
      </c>
      <c r="D564" s="423"/>
      <c r="E564" s="424"/>
      <c r="F564" s="423"/>
      <c r="G564" s="423"/>
      <c r="H564" s="392"/>
      <c r="I564" s="389">
        <v>68329.66</v>
      </c>
      <c r="J564" s="389">
        <v>68329.66</v>
      </c>
      <c r="K564" s="389">
        <v>68029.08</v>
      </c>
      <c r="L564" s="385">
        <v>1</v>
      </c>
    </row>
    <row r="565" spans="1:12" s="383" customFormat="1" ht="15" x14ac:dyDescent="0.25">
      <c r="A565" s="384" t="s">
        <v>241</v>
      </c>
      <c r="B565" s="392" t="s">
        <v>194</v>
      </c>
      <c r="C565" s="423">
        <v>99.61</v>
      </c>
      <c r="D565" s="423"/>
      <c r="E565" s="424"/>
      <c r="F565" s="423"/>
      <c r="G565" s="423"/>
      <c r="H565" s="392"/>
      <c r="I565" s="389">
        <v>400000</v>
      </c>
      <c r="J565" s="389">
        <v>400000</v>
      </c>
      <c r="K565" s="389">
        <v>398440</v>
      </c>
      <c r="L565" s="385">
        <v>1</v>
      </c>
    </row>
    <row r="566" spans="1:12" s="383" customFormat="1" ht="15" x14ac:dyDescent="0.25">
      <c r="A566" s="384" t="s">
        <v>241</v>
      </c>
      <c r="B566" s="392" t="s">
        <v>194</v>
      </c>
      <c r="C566" s="423">
        <v>99.62</v>
      </c>
      <c r="D566" s="423"/>
      <c r="E566" s="424"/>
      <c r="F566" s="423"/>
      <c r="G566" s="423"/>
      <c r="H566" s="392"/>
      <c r="I566" s="389">
        <v>3311310.82</v>
      </c>
      <c r="J566" s="389">
        <v>3311310.82</v>
      </c>
      <c r="K566" s="389">
        <v>3298727.84</v>
      </c>
      <c r="L566" s="385">
        <v>1</v>
      </c>
    </row>
    <row r="567" spans="1:12" s="383" customFormat="1" ht="15" x14ac:dyDescent="0.25">
      <c r="A567" s="384" t="s">
        <v>241</v>
      </c>
      <c r="B567" s="392" t="s">
        <v>194</v>
      </c>
      <c r="C567" s="423">
        <v>99.77</v>
      </c>
      <c r="D567" s="423"/>
      <c r="E567" s="424"/>
      <c r="F567" s="423"/>
      <c r="G567" s="423"/>
      <c r="H567" s="392"/>
      <c r="I567" s="389">
        <v>2000000</v>
      </c>
      <c r="J567" s="389">
        <v>2000000</v>
      </c>
      <c r="K567" s="389">
        <v>1995400</v>
      </c>
      <c r="L567" s="385">
        <v>1</v>
      </c>
    </row>
    <row r="568" spans="1:12" s="383" customFormat="1" ht="15.6" x14ac:dyDescent="0.3">
      <c r="A568" s="386" t="s">
        <v>201</v>
      </c>
      <c r="B568" s="403" t="s">
        <v>201</v>
      </c>
      <c r="C568" s="421" t="s">
        <v>201</v>
      </c>
      <c r="D568" s="421" t="s">
        <v>201</v>
      </c>
      <c r="E568" s="422" t="s">
        <v>201</v>
      </c>
      <c r="F568" s="421" t="s">
        <v>201</v>
      </c>
      <c r="G568" s="421"/>
      <c r="H568" s="403"/>
      <c r="I568" s="391">
        <v>8236789.6600000001</v>
      </c>
      <c r="J568" s="391">
        <v>8236789.6600000001</v>
      </c>
      <c r="K568" s="391">
        <v>8204039.0499999998</v>
      </c>
      <c r="L568" s="387">
        <v>25</v>
      </c>
    </row>
    <row r="569" spans="1:12" s="383" customFormat="1" ht="15.6" x14ac:dyDescent="0.3">
      <c r="A569" s="386" t="s">
        <v>132</v>
      </c>
      <c r="B569" s="403"/>
      <c r="C569" s="421"/>
      <c r="D569" s="421"/>
      <c r="E569" s="422"/>
      <c r="F569" s="421"/>
      <c r="G569" s="421"/>
      <c r="H569" s="403"/>
      <c r="I569" s="391"/>
      <c r="J569" s="391"/>
      <c r="K569" s="391"/>
      <c r="L569" s="387"/>
    </row>
    <row r="570" spans="1:12" s="383" customFormat="1" ht="15" x14ac:dyDescent="0.25">
      <c r="A570" s="384" t="s">
        <v>664</v>
      </c>
      <c r="B570" s="392" t="s">
        <v>194</v>
      </c>
      <c r="C570" s="423">
        <v>103.4023</v>
      </c>
      <c r="D570" s="423">
        <v>9</v>
      </c>
      <c r="E570" s="424" t="s">
        <v>344</v>
      </c>
      <c r="F570" s="423">
        <v>6.7854089467868004</v>
      </c>
      <c r="G570" s="423">
        <v>6.9600264587701002</v>
      </c>
      <c r="H570" s="392" t="s">
        <v>203</v>
      </c>
      <c r="I570" s="389">
        <v>30000.240000000002</v>
      </c>
      <c r="J570" s="389">
        <v>36084</v>
      </c>
      <c r="K570" s="389">
        <v>31020.93</v>
      </c>
      <c r="L570" s="385">
        <v>3</v>
      </c>
    </row>
    <row r="571" spans="1:12" s="383" customFormat="1" ht="15" x14ac:dyDescent="0.25">
      <c r="A571" s="384" t="s">
        <v>665</v>
      </c>
      <c r="B571" s="392" t="s">
        <v>194</v>
      </c>
      <c r="C571" s="423">
        <v>100</v>
      </c>
      <c r="D571" s="423">
        <v>9.5</v>
      </c>
      <c r="E571" s="424" t="s">
        <v>666</v>
      </c>
      <c r="F571" s="423">
        <v>9.5</v>
      </c>
      <c r="G571" s="423">
        <v>9.8438279104003001</v>
      </c>
      <c r="H571" s="392" t="s">
        <v>203</v>
      </c>
      <c r="I571" s="389">
        <v>500000</v>
      </c>
      <c r="J571" s="389">
        <v>500000</v>
      </c>
      <c r="K571" s="389">
        <v>500000</v>
      </c>
      <c r="L571" s="385">
        <v>1</v>
      </c>
    </row>
    <row r="572" spans="1:12" s="383" customFormat="1" ht="15" x14ac:dyDescent="0.25">
      <c r="A572" s="384" t="s">
        <v>667</v>
      </c>
      <c r="B572" s="392" t="s">
        <v>194</v>
      </c>
      <c r="C572" s="423">
        <v>104.7431</v>
      </c>
      <c r="D572" s="423">
        <v>9</v>
      </c>
      <c r="E572" s="424" t="s">
        <v>668</v>
      </c>
      <c r="F572" s="423">
        <v>6.8233962156864001</v>
      </c>
      <c r="G572" s="423">
        <v>6.9999854974028004</v>
      </c>
      <c r="H572" s="392" t="s">
        <v>203</v>
      </c>
      <c r="I572" s="389">
        <v>30002.19</v>
      </c>
      <c r="J572" s="389">
        <v>39870</v>
      </c>
      <c r="K572" s="389">
        <v>31425.21</v>
      </c>
      <c r="L572" s="385">
        <v>3</v>
      </c>
    </row>
    <row r="573" spans="1:12" s="383" customFormat="1" ht="15" x14ac:dyDescent="0.25">
      <c r="A573" s="384" t="s">
        <v>242</v>
      </c>
      <c r="B573" s="392" t="s">
        <v>194</v>
      </c>
      <c r="C573" s="423">
        <v>94.861900000000006</v>
      </c>
      <c r="D573" s="423">
        <v>9</v>
      </c>
      <c r="E573" s="424" t="s">
        <v>389</v>
      </c>
      <c r="F573" s="423">
        <v>11.5</v>
      </c>
      <c r="G573" s="423">
        <v>12.0055112893066</v>
      </c>
      <c r="H573" s="392" t="s">
        <v>203</v>
      </c>
      <c r="I573" s="389">
        <v>19999.400000000001</v>
      </c>
      <c r="J573" s="389">
        <v>21052</v>
      </c>
      <c r="K573" s="389">
        <v>18971.8</v>
      </c>
      <c r="L573" s="385">
        <v>1</v>
      </c>
    </row>
    <row r="574" spans="1:12" s="383" customFormat="1" ht="15" x14ac:dyDescent="0.25">
      <c r="A574" s="384" t="s">
        <v>669</v>
      </c>
      <c r="B574" s="392" t="s">
        <v>194</v>
      </c>
      <c r="C574" s="423">
        <v>96.838800000000006</v>
      </c>
      <c r="D574" s="423">
        <v>8.5</v>
      </c>
      <c r="E574" s="424" t="s">
        <v>318</v>
      </c>
      <c r="F574" s="423">
        <v>10.25</v>
      </c>
      <c r="G574" s="423">
        <v>10.650758059097299</v>
      </c>
      <c r="H574" s="392" t="s">
        <v>203</v>
      </c>
      <c r="I574" s="389">
        <v>603500</v>
      </c>
      <c r="J574" s="389">
        <v>710000</v>
      </c>
      <c r="K574" s="389">
        <v>584422.03</v>
      </c>
      <c r="L574" s="385">
        <v>1</v>
      </c>
    </row>
    <row r="575" spans="1:12" s="383" customFormat="1" ht="15" x14ac:dyDescent="0.25">
      <c r="A575" s="384" t="s">
        <v>669</v>
      </c>
      <c r="B575" s="392" t="s">
        <v>194</v>
      </c>
      <c r="C575" s="423">
        <v>96.870900000000006</v>
      </c>
      <c r="D575" s="423">
        <v>8.5</v>
      </c>
      <c r="E575" s="424" t="s">
        <v>670</v>
      </c>
      <c r="F575" s="423">
        <v>10.25</v>
      </c>
      <c r="G575" s="423">
        <v>10.650758059097299</v>
      </c>
      <c r="H575" s="392" t="s">
        <v>203</v>
      </c>
      <c r="I575" s="389">
        <v>361250</v>
      </c>
      <c r="J575" s="389">
        <v>425000</v>
      </c>
      <c r="K575" s="389">
        <v>349946.17</v>
      </c>
      <c r="L575" s="385">
        <v>1</v>
      </c>
    </row>
    <row r="576" spans="1:12" s="289" customFormat="1" ht="15.6" x14ac:dyDescent="0.25">
      <c r="A576" s="384" t="s">
        <v>669</v>
      </c>
      <c r="B576" s="392" t="s">
        <v>194</v>
      </c>
      <c r="C576" s="423">
        <v>96.911799999999999</v>
      </c>
      <c r="D576" s="423">
        <v>8.5</v>
      </c>
      <c r="E576" s="424" t="s">
        <v>386</v>
      </c>
      <c r="F576" s="423">
        <v>10.25</v>
      </c>
      <c r="G576" s="423">
        <v>10.650758059097299</v>
      </c>
      <c r="H576" s="392" t="s">
        <v>203</v>
      </c>
      <c r="I576" s="389">
        <v>195500</v>
      </c>
      <c r="J576" s="389">
        <v>230000</v>
      </c>
      <c r="K576" s="389">
        <v>189462.52</v>
      </c>
      <c r="L576" s="385">
        <v>1</v>
      </c>
    </row>
    <row r="577" spans="1:12" s="289" customFormat="1" ht="15.6" x14ac:dyDescent="0.25">
      <c r="A577" s="384" t="s">
        <v>671</v>
      </c>
      <c r="B577" s="392" t="s">
        <v>194</v>
      </c>
      <c r="C577" s="423">
        <v>101.4044</v>
      </c>
      <c r="D577" s="423">
        <v>8</v>
      </c>
      <c r="E577" s="424" t="s">
        <v>551</v>
      </c>
      <c r="F577" s="423">
        <v>6.8091902977550003</v>
      </c>
      <c r="G577" s="423">
        <v>6.9850408957768</v>
      </c>
      <c r="H577" s="392" t="s">
        <v>203</v>
      </c>
      <c r="I577" s="389">
        <v>30000</v>
      </c>
      <c r="J577" s="389">
        <v>60000</v>
      </c>
      <c r="K577" s="389">
        <v>30421.32</v>
      </c>
      <c r="L577" s="385">
        <v>3</v>
      </c>
    </row>
    <row r="578" spans="1:12" s="383" customFormat="1" ht="15" x14ac:dyDescent="0.25">
      <c r="A578" s="384" t="s">
        <v>672</v>
      </c>
      <c r="B578" s="392" t="s">
        <v>194</v>
      </c>
      <c r="C578" s="423">
        <v>99.993700000000004</v>
      </c>
      <c r="D578" s="423">
        <v>9.75</v>
      </c>
      <c r="E578" s="424" t="s">
        <v>673</v>
      </c>
      <c r="F578" s="423">
        <v>9.75</v>
      </c>
      <c r="G578" s="423">
        <v>10.112312546401901</v>
      </c>
      <c r="H578" s="392" t="s">
        <v>203</v>
      </c>
      <c r="I578" s="389">
        <v>50000</v>
      </c>
      <c r="J578" s="389">
        <v>50000</v>
      </c>
      <c r="K578" s="389">
        <v>49996.85</v>
      </c>
      <c r="L578" s="385">
        <v>1</v>
      </c>
    </row>
    <row r="579" spans="1:12" s="289" customFormat="1" ht="15.6" x14ac:dyDescent="0.25">
      <c r="A579" s="384" t="s">
        <v>672</v>
      </c>
      <c r="B579" s="392" t="s">
        <v>194</v>
      </c>
      <c r="C579" s="423">
        <v>99.9953</v>
      </c>
      <c r="D579" s="423">
        <v>9.75</v>
      </c>
      <c r="E579" s="424" t="s">
        <v>674</v>
      </c>
      <c r="F579" s="423">
        <v>9.75</v>
      </c>
      <c r="G579" s="423">
        <v>10.112312546401901</v>
      </c>
      <c r="H579" s="392" t="s">
        <v>203</v>
      </c>
      <c r="I579" s="389">
        <v>50626</v>
      </c>
      <c r="J579" s="389">
        <v>50626</v>
      </c>
      <c r="K579" s="389">
        <v>50623.62</v>
      </c>
      <c r="L579" s="385">
        <v>1</v>
      </c>
    </row>
    <row r="580" spans="1:12" s="289" customFormat="1" ht="15.6" x14ac:dyDescent="0.25">
      <c r="A580" s="384" t="s">
        <v>675</v>
      </c>
      <c r="B580" s="392" t="s">
        <v>194</v>
      </c>
      <c r="C580" s="423">
        <v>92.7286</v>
      </c>
      <c r="D580" s="423">
        <v>9.18</v>
      </c>
      <c r="E580" s="424" t="s">
        <v>676</v>
      </c>
      <c r="F580" s="423">
        <v>12.9</v>
      </c>
      <c r="G580" s="423">
        <v>13.3160249999999</v>
      </c>
      <c r="H580" s="392" t="s">
        <v>203</v>
      </c>
      <c r="I580" s="389">
        <v>1500000</v>
      </c>
      <c r="J580" s="389">
        <v>1500000</v>
      </c>
      <c r="K580" s="389">
        <v>1390929.46</v>
      </c>
      <c r="L580" s="385">
        <v>2</v>
      </c>
    </row>
    <row r="581" spans="1:12" s="383" customFormat="1" ht="15" x14ac:dyDescent="0.25">
      <c r="A581" s="384" t="s">
        <v>244</v>
      </c>
      <c r="B581" s="392" t="s">
        <v>194</v>
      </c>
      <c r="C581" s="423">
        <v>98.473100000000002</v>
      </c>
      <c r="D581" s="423">
        <v>8.5</v>
      </c>
      <c r="E581" s="424" t="s">
        <v>569</v>
      </c>
      <c r="F581" s="423">
        <v>10</v>
      </c>
      <c r="G581" s="423">
        <v>10.25</v>
      </c>
      <c r="H581" s="392" t="s">
        <v>203</v>
      </c>
      <c r="I581" s="389">
        <v>587476.5</v>
      </c>
      <c r="J581" s="389">
        <v>705000</v>
      </c>
      <c r="K581" s="389">
        <v>578506.28</v>
      </c>
      <c r="L581" s="385">
        <v>1</v>
      </c>
    </row>
    <row r="582" spans="1:12" s="383" customFormat="1" ht="15" x14ac:dyDescent="0.25">
      <c r="A582" s="384" t="s">
        <v>244</v>
      </c>
      <c r="B582" s="392" t="s">
        <v>194</v>
      </c>
      <c r="C582" s="423">
        <v>98.505099999999999</v>
      </c>
      <c r="D582" s="423">
        <v>8.5</v>
      </c>
      <c r="E582" s="424" t="s">
        <v>567</v>
      </c>
      <c r="F582" s="423">
        <v>10</v>
      </c>
      <c r="G582" s="423">
        <v>10.25</v>
      </c>
      <c r="H582" s="392" t="s">
        <v>203</v>
      </c>
      <c r="I582" s="389">
        <v>379984.8</v>
      </c>
      <c r="J582" s="389">
        <v>456000</v>
      </c>
      <c r="K582" s="389">
        <v>374304.58</v>
      </c>
      <c r="L582" s="385">
        <v>1</v>
      </c>
    </row>
    <row r="583" spans="1:12" s="383" customFormat="1" ht="15" x14ac:dyDescent="0.25">
      <c r="A583" s="384" t="s">
        <v>244</v>
      </c>
      <c r="B583" s="392" t="s">
        <v>194</v>
      </c>
      <c r="C583" s="423">
        <v>98.545900000000003</v>
      </c>
      <c r="D583" s="423">
        <v>8.5</v>
      </c>
      <c r="E583" s="424" t="s">
        <v>677</v>
      </c>
      <c r="F583" s="423">
        <v>10</v>
      </c>
      <c r="G583" s="423">
        <v>10.25</v>
      </c>
      <c r="H583" s="392" t="s">
        <v>203</v>
      </c>
      <c r="I583" s="389">
        <v>192492.3</v>
      </c>
      <c r="J583" s="389">
        <v>231000</v>
      </c>
      <c r="K583" s="389">
        <v>189693.24</v>
      </c>
      <c r="L583" s="385">
        <v>1</v>
      </c>
    </row>
    <row r="584" spans="1:12" s="383" customFormat="1" ht="15" x14ac:dyDescent="0.25">
      <c r="A584" s="384" t="s">
        <v>244</v>
      </c>
      <c r="B584" s="392" t="s">
        <v>194</v>
      </c>
      <c r="C584" s="423">
        <v>102.0795</v>
      </c>
      <c r="D584" s="423">
        <v>9</v>
      </c>
      <c r="E584" s="424" t="s">
        <v>678</v>
      </c>
      <c r="F584" s="423">
        <v>8</v>
      </c>
      <c r="G584" s="423">
        <v>8.16</v>
      </c>
      <c r="H584" s="392" t="s">
        <v>203</v>
      </c>
      <c r="I584" s="389">
        <v>3000000</v>
      </c>
      <c r="J584" s="389">
        <v>3000000</v>
      </c>
      <c r="K584" s="389">
        <v>3062384.22</v>
      </c>
      <c r="L584" s="385">
        <v>1</v>
      </c>
    </row>
    <row r="585" spans="1:12" s="383" customFormat="1" ht="15" x14ac:dyDescent="0.25">
      <c r="A585" s="384" t="s">
        <v>244</v>
      </c>
      <c r="B585" s="392" t="s">
        <v>194</v>
      </c>
      <c r="C585" s="423">
        <v>102.08159999999999</v>
      </c>
      <c r="D585" s="423">
        <v>9</v>
      </c>
      <c r="E585" s="424" t="s">
        <v>399</v>
      </c>
      <c r="F585" s="423">
        <v>8</v>
      </c>
      <c r="G585" s="423">
        <v>8.16</v>
      </c>
      <c r="H585" s="392" t="s">
        <v>203</v>
      </c>
      <c r="I585" s="389">
        <v>300000</v>
      </c>
      <c r="J585" s="389">
        <v>300000</v>
      </c>
      <c r="K585" s="389">
        <v>306244.78999999998</v>
      </c>
      <c r="L585" s="385">
        <v>1</v>
      </c>
    </row>
    <row r="586" spans="1:12" s="383" customFormat="1" ht="15" x14ac:dyDescent="0.25">
      <c r="A586" s="384" t="s">
        <v>244</v>
      </c>
      <c r="B586" s="392" t="s">
        <v>194</v>
      </c>
      <c r="C586" s="423">
        <v>102.0988</v>
      </c>
      <c r="D586" s="423">
        <v>9</v>
      </c>
      <c r="E586" s="424" t="s">
        <v>529</v>
      </c>
      <c r="F586" s="423">
        <v>8</v>
      </c>
      <c r="G586" s="423">
        <v>8.16</v>
      </c>
      <c r="H586" s="392" t="s">
        <v>203</v>
      </c>
      <c r="I586" s="389">
        <v>100000</v>
      </c>
      <c r="J586" s="389">
        <v>100000</v>
      </c>
      <c r="K586" s="389">
        <v>102098.76</v>
      </c>
      <c r="L586" s="385">
        <v>1</v>
      </c>
    </row>
    <row r="587" spans="1:12" s="383" customFormat="1" ht="15" x14ac:dyDescent="0.25">
      <c r="A587" s="384" t="s">
        <v>244</v>
      </c>
      <c r="B587" s="392" t="s">
        <v>194</v>
      </c>
      <c r="C587" s="423">
        <v>102.1229</v>
      </c>
      <c r="D587" s="423">
        <v>9</v>
      </c>
      <c r="E587" s="424" t="s">
        <v>390</v>
      </c>
      <c r="F587" s="423">
        <v>8</v>
      </c>
      <c r="G587" s="423">
        <v>8.16</v>
      </c>
      <c r="H587" s="392" t="s">
        <v>203</v>
      </c>
      <c r="I587" s="389">
        <v>1000000</v>
      </c>
      <c r="J587" s="389">
        <v>1000000</v>
      </c>
      <c r="K587" s="389">
        <v>1021228.75</v>
      </c>
      <c r="L587" s="385">
        <v>1</v>
      </c>
    </row>
    <row r="588" spans="1:12" s="383" customFormat="1" ht="15" x14ac:dyDescent="0.25">
      <c r="A588" s="384" t="s">
        <v>679</v>
      </c>
      <c r="B588" s="392" t="s">
        <v>194</v>
      </c>
      <c r="C588" s="423">
        <v>104.1036</v>
      </c>
      <c r="D588" s="423">
        <v>9</v>
      </c>
      <c r="E588" s="424" t="s">
        <v>680</v>
      </c>
      <c r="F588" s="423">
        <v>6.8423961791906001</v>
      </c>
      <c r="G588" s="423">
        <v>7.0199758741995</v>
      </c>
      <c r="H588" s="392" t="s">
        <v>203</v>
      </c>
      <c r="I588" s="389">
        <v>30000.75</v>
      </c>
      <c r="J588" s="389">
        <v>35295</v>
      </c>
      <c r="K588" s="389">
        <v>31231.86</v>
      </c>
      <c r="L588" s="385">
        <v>3</v>
      </c>
    </row>
    <row r="589" spans="1:12" s="383" customFormat="1" ht="15" x14ac:dyDescent="0.25">
      <c r="A589" s="384" t="s">
        <v>681</v>
      </c>
      <c r="B589" s="392" t="s">
        <v>194</v>
      </c>
      <c r="C589" s="423">
        <v>95.960499999999996</v>
      </c>
      <c r="D589" s="423">
        <v>8</v>
      </c>
      <c r="E589" s="424" t="s">
        <v>682</v>
      </c>
      <c r="F589" s="423">
        <v>10</v>
      </c>
      <c r="G589" s="423">
        <v>10.381289062499899</v>
      </c>
      <c r="H589" s="392" t="s">
        <v>203</v>
      </c>
      <c r="I589" s="389">
        <v>621000</v>
      </c>
      <c r="J589" s="389">
        <v>690000</v>
      </c>
      <c r="K589" s="389">
        <v>595914.84</v>
      </c>
      <c r="L589" s="385">
        <v>1</v>
      </c>
    </row>
    <row r="590" spans="1:12" s="383" customFormat="1" ht="15" x14ac:dyDescent="0.25">
      <c r="A590" s="384" t="s">
        <v>681</v>
      </c>
      <c r="B590" s="392" t="s">
        <v>194</v>
      </c>
      <c r="C590" s="423">
        <v>95.993700000000004</v>
      </c>
      <c r="D590" s="423">
        <v>8</v>
      </c>
      <c r="E590" s="424" t="s">
        <v>683</v>
      </c>
      <c r="F590" s="423">
        <v>10</v>
      </c>
      <c r="G590" s="423">
        <v>10.381289062499899</v>
      </c>
      <c r="H590" s="392" t="s">
        <v>203</v>
      </c>
      <c r="I590" s="389">
        <v>353700</v>
      </c>
      <c r="J590" s="389">
        <v>393000</v>
      </c>
      <c r="K590" s="389">
        <v>339529.88</v>
      </c>
      <c r="L590" s="385">
        <v>1</v>
      </c>
    </row>
    <row r="591" spans="1:12" s="383" customFormat="1" ht="15" x14ac:dyDescent="0.25">
      <c r="A591" s="384" t="s">
        <v>681</v>
      </c>
      <c r="B591" s="392" t="s">
        <v>194</v>
      </c>
      <c r="C591" s="423">
        <v>96.035899999999998</v>
      </c>
      <c r="D591" s="423">
        <v>8</v>
      </c>
      <c r="E591" s="424" t="s">
        <v>684</v>
      </c>
      <c r="F591" s="423">
        <v>10</v>
      </c>
      <c r="G591" s="423">
        <v>10.381289062499899</v>
      </c>
      <c r="H591" s="392" t="s">
        <v>203</v>
      </c>
      <c r="I591" s="389">
        <v>197100</v>
      </c>
      <c r="J591" s="389">
        <v>219000</v>
      </c>
      <c r="K591" s="389">
        <v>189286.81</v>
      </c>
      <c r="L591" s="385">
        <v>1</v>
      </c>
    </row>
    <row r="592" spans="1:12" s="383" customFormat="1" ht="15" x14ac:dyDescent="0.25">
      <c r="A592" s="384" t="s">
        <v>685</v>
      </c>
      <c r="B592" s="392" t="s">
        <v>194</v>
      </c>
      <c r="C592" s="423">
        <v>93.514899999999997</v>
      </c>
      <c r="D592" s="423">
        <v>6.65</v>
      </c>
      <c r="E592" s="424" t="s">
        <v>686</v>
      </c>
      <c r="F592" s="423">
        <v>8.75</v>
      </c>
      <c r="G592" s="423">
        <v>9.0413192844390995</v>
      </c>
      <c r="H592" s="392" t="s">
        <v>203</v>
      </c>
      <c r="I592" s="389">
        <v>168435</v>
      </c>
      <c r="J592" s="389">
        <v>177300</v>
      </c>
      <c r="K592" s="389">
        <v>157511.79999999999</v>
      </c>
      <c r="L592" s="385">
        <v>1</v>
      </c>
    </row>
    <row r="593" spans="1:12" s="383" customFormat="1" ht="15" x14ac:dyDescent="0.25">
      <c r="A593" s="384" t="s">
        <v>687</v>
      </c>
      <c r="B593" s="392" t="s">
        <v>194</v>
      </c>
      <c r="C593" s="423">
        <v>106.8</v>
      </c>
      <c r="D593" s="423">
        <v>9</v>
      </c>
      <c r="E593" s="424" t="s">
        <v>688</v>
      </c>
      <c r="F593" s="423">
        <v>3.9413509467896999</v>
      </c>
      <c r="G593" s="423">
        <v>3.9999879787411001</v>
      </c>
      <c r="H593" s="392" t="s">
        <v>203</v>
      </c>
      <c r="I593" s="389">
        <v>10000.200000000001</v>
      </c>
      <c r="J593" s="389">
        <v>16667</v>
      </c>
      <c r="K593" s="389">
        <v>10680.21</v>
      </c>
      <c r="L593" s="385">
        <v>1</v>
      </c>
    </row>
    <row r="594" spans="1:12" s="383" customFormat="1" ht="15" x14ac:dyDescent="0.25">
      <c r="A594" s="384" t="s">
        <v>268</v>
      </c>
      <c r="B594" s="392" t="s">
        <v>194</v>
      </c>
      <c r="C594" s="423">
        <v>100</v>
      </c>
      <c r="D594" s="423">
        <v>9.75</v>
      </c>
      <c r="E594" s="424" t="s">
        <v>354</v>
      </c>
      <c r="F594" s="423">
        <v>9.7472587265641994</v>
      </c>
      <c r="G594" s="423">
        <v>10.1093659211108</v>
      </c>
      <c r="H594" s="392" t="s">
        <v>203</v>
      </c>
      <c r="I594" s="389">
        <v>330000</v>
      </c>
      <c r="J594" s="389">
        <v>330000</v>
      </c>
      <c r="K594" s="389">
        <v>330000</v>
      </c>
      <c r="L594" s="385">
        <v>2</v>
      </c>
    </row>
    <row r="595" spans="1:12" s="383" customFormat="1" ht="15" x14ac:dyDescent="0.25">
      <c r="A595" s="384" t="s">
        <v>268</v>
      </c>
      <c r="B595" s="392" t="s">
        <v>194</v>
      </c>
      <c r="C595" s="423">
        <v>100</v>
      </c>
      <c r="D595" s="423">
        <v>9.75</v>
      </c>
      <c r="E595" s="424" t="s">
        <v>689</v>
      </c>
      <c r="F595" s="423">
        <v>9.7472172853446999</v>
      </c>
      <c r="G595" s="423">
        <v>10.109321375937</v>
      </c>
      <c r="H595" s="392" t="s">
        <v>203</v>
      </c>
      <c r="I595" s="389">
        <v>500000</v>
      </c>
      <c r="J595" s="389">
        <v>500000</v>
      </c>
      <c r="K595" s="389">
        <v>500000</v>
      </c>
      <c r="L595" s="385">
        <v>3</v>
      </c>
    </row>
    <row r="596" spans="1:12" s="383" customFormat="1" ht="15" x14ac:dyDescent="0.25">
      <c r="A596" s="384" t="s">
        <v>379</v>
      </c>
      <c r="B596" s="392" t="s">
        <v>194</v>
      </c>
      <c r="C596" s="423">
        <v>96.830399999999997</v>
      </c>
      <c r="D596" s="423">
        <v>9.75</v>
      </c>
      <c r="E596" s="424" t="s">
        <v>690</v>
      </c>
      <c r="F596" s="423">
        <v>11.3</v>
      </c>
      <c r="G596" s="423">
        <v>11.7879192966254</v>
      </c>
      <c r="H596" s="392" t="s">
        <v>203</v>
      </c>
      <c r="I596" s="389">
        <v>362008.08</v>
      </c>
      <c r="J596" s="389">
        <v>369396</v>
      </c>
      <c r="K596" s="389">
        <v>350533.89</v>
      </c>
      <c r="L596" s="385">
        <v>3</v>
      </c>
    </row>
    <row r="597" spans="1:12" s="383" customFormat="1" ht="15" x14ac:dyDescent="0.25">
      <c r="A597" s="384" t="s">
        <v>691</v>
      </c>
      <c r="B597" s="392" t="s">
        <v>194</v>
      </c>
      <c r="C597" s="423">
        <v>98.817599999999999</v>
      </c>
      <c r="D597" s="423">
        <v>8.5</v>
      </c>
      <c r="E597" s="424" t="s">
        <v>643</v>
      </c>
      <c r="F597" s="423">
        <v>10.5</v>
      </c>
      <c r="G597" s="423">
        <v>10.920720136962901</v>
      </c>
      <c r="H597" s="392" t="s">
        <v>203</v>
      </c>
      <c r="I597" s="389">
        <v>500000</v>
      </c>
      <c r="J597" s="389">
        <v>1000000</v>
      </c>
      <c r="K597" s="389">
        <v>494087.87</v>
      </c>
      <c r="L597" s="385">
        <v>1</v>
      </c>
    </row>
    <row r="598" spans="1:12" s="383" customFormat="1" ht="15" x14ac:dyDescent="0.25">
      <c r="A598" s="384" t="s">
        <v>691</v>
      </c>
      <c r="B598" s="392" t="s">
        <v>194</v>
      </c>
      <c r="C598" s="423">
        <v>98.832099999999997</v>
      </c>
      <c r="D598" s="423">
        <v>8.5</v>
      </c>
      <c r="E598" s="424" t="s">
        <v>225</v>
      </c>
      <c r="F598" s="423">
        <v>10.5</v>
      </c>
      <c r="G598" s="423">
        <v>10.920720136962901</v>
      </c>
      <c r="H598" s="392" t="s">
        <v>203</v>
      </c>
      <c r="I598" s="389">
        <v>30823</v>
      </c>
      <c r="J598" s="389">
        <v>61646</v>
      </c>
      <c r="K598" s="389">
        <v>30463.03</v>
      </c>
      <c r="L598" s="385">
        <v>1</v>
      </c>
    </row>
    <row r="599" spans="1:12" s="383" customFormat="1" ht="15" x14ac:dyDescent="0.25">
      <c r="A599" s="384" t="s">
        <v>245</v>
      </c>
      <c r="B599" s="392" t="s">
        <v>194</v>
      </c>
      <c r="C599" s="423">
        <v>92.632599999999996</v>
      </c>
      <c r="D599" s="423">
        <v>9</v>
      </c>
      <c r="E599" s="424" t="s">
        <v>692</v>
      </c>
      <c r="F599" s="423">
        <v>12</v>
      </c>
      <c r="G599" s="423">
        <v>12.550881</v>
      </c>
      <c r="H599" s="392" t="s">
        <v>203</v>
      </c>
      <c r="I599" s="389">
        <v>500000</v>
      </c>
      <c r="J599" s="389">
        <v>500000</v>
      </c>
      <c r="K599" s="389">
        <v>463163.21</v>
      </c>
      <c r="L599" s="385">
        <v>1</v>
      </c>
    </row>
    <row r="600" spans="1:12" s="383" customFormat="1" ht="15" x14ac:dyDescent="0.25">
      <c r="A600" s="384" t="s">
        <v>245</v>
      </c>
      <c r="B600" s="392" t="s">
        <v>194</v>
      </c>
      <c r="C600" s="423">
        <v>96.099299999999999</v>
      </c>
      <c r="D600" s="423">
        <v>9</v>
      </c>
      <c r="E600" s="424" t="s">
        <v>693</v>
      </c>
      <c r="F600" s="423">
        <v>12</v>
      </c>
      <c r="G600" s="423">
        <v>12.550881</v>
      </c>
      <c r="H600" s="392" t="s">
        <v>203</v>
      </c>
      <c r="I600" s="389">
        <v>46178</v>
      </c>
      <c r="J600" s="389">
        <v>46178</v>
      </c>
      <c r="K600" s="389">
        <v>44376.73</v>
      </c>
      <c r="L600" s="385">
        <v>1</v>
      </c>
    </row>
    <row r="601" spans="1:12" s="383" customFormat="1" ht="15" x14ac:dyDescent="0.25">
      <c r="A601" s="384" t="s">
        <v>245</v>
      </c>
      <c r="B601" s="392" t="s">
        <v>194</v>
      </c>
      <c r="C601" s="423">
        <v>96.106300000000005</v>
      </c>
      <c r="D601" s="423">
        <v>9</v>
      </c>
      <c r="E601" s="424" t="s">
        <v>694</v>
      </c>
      <c r="F601" s="423">
        <v>12</v>
      </c>
      <c r="G601" s="423">
        <v>12.550881</v>
      </c>
      <c r="H601" s="392" t="s">
        <v>203</v>
      </c>
      <c r="I601" s="389">
        <v>314520</v>
      </c>
      <c r="J601" s="389">
        <v>314520</v>
      </c>
      <c r="K601" s="389">
        <v>302273.51</v>
      </c>
      <c r="L601" s="385">
        <v>3</v>
      </c>
    </row>
    <row r="602" spans="1:12" s="383" customFormat="1" ht="15" x14ac:dyDescent="0.25">
      <c r="A602" s="384" t="s">
        <v>245</v>
      </c>
      <c r="B602" s="392" t="s">
        <v>194</v>
      </c>
      <c r="C602" s="423">
        <v>96.148600000000002</v>
      </c>
      <c r="D602" s="423">
        <v>9</v>
      </c>
      <c r="E602" s="424" t="s">
        <v>544</v>
      </c>
      <c r="F602" s="423">
        <v>12</v>
      </c>
      <c r="G602" s="423">
        <v>12.550881</v>
      </c>
      <c r="H602" s="392" t="s">
        <v>203</v>
      </c>
      <c r="I602" s="389">
        <v>501000</v>
      </c>
      <c r="J602" s="389">
        <v>501000</v>
      </c>
      <c r="K602" s="389">
        <v>481704.37</v>
      </c>
      <c r="L602" s="385">
        <v>2</v>
      </c>
    </row>
    <row r="603" spans="1:12" s="383" customFormat="1" ht="15" x14ac:dyDescent="0.25">
      <c r="A603" s="384" t="s">
        <v>245</v>
      </c>
      <c r="B603" s="392" t="s">
        <v>194</v>
      </c>
      <c r="C603" s="423">
        <v>96.148600000000002</v>
      </c>
      <c r="D603" s="423">
        <v>9</v>
      </c>
      <c r="E603" s="424" t="s">
        <v>544</v>
      </c>
      <c r="F603" s="423">
        <v>12</v>
      </c>
      <c r="G603" s="423">
        <v>12.550881</v>
      </c>
      <c r="H603" s="392" t="s">
        <v>203</v>
      </c>
      <c r="I603" s="389">
        <v>12029</v>
      </c>
      <c r="J603" s="389">
        <v>12029</v>
      </c>
      <c r="K603" s="389">
        <v>11565.71</v>
      </c>
      <c r="L603" s="385">
        <v>2</v>
      </c>
    </row>
    <row r="604" spans="1:12" s="383" customFormat="1" ht="15" x14ac:dyDescent="0.25">
      <c r="A604" s="384" t="s">
        <v>245</v>
      </c>
      <c r="B604" s="392" t="s">
        <v>194</v>
      </c>
      <c r="C604" s="423">
        <v>96.155699999999996</v>
      </c>
      <c r="D604" s="423">
        <v>9</v>
      </c>
      <c r="E604" s="424" t="s">
        <v>358</v>
      </c>
      <c r="F604" s="423">
        <v>12</v>
      </c>
      <c r="G604" s="423">
        <v>12.550881</v>
      </c>
      <c r="H604" s="392" t="s">
        <v>203</v>
      </c>
      <c r="I604" s="389">
        <v>200000</v>
      </c>
      <c r="J604" s="389">
        <v>200000</v>
      </c>
      <c r="K604" s="389">
        <v>192311.32</v>
      </c>
      <c r="L604" s="385">
        <v>1</v>
      </c>
    </row>
    <row r="605" spans="1:12" s="383" customFormat="1" ht="15" x14ac:dyDescent="0.25">
      <c r="A605" s="384" t="s">
        <v>245</v>
      </c>
      <c r="B605" s="392" t="s">
        <v>194</v>
      </c>
      <c r="C605" s="423">
        <v>96.198400000000007</v>
      </c>
      <c r="D605" s="423">
        <v>9</v>
      </c>
      <c r="E605" s="424" t="s">
        <v>695</v>
      </c>
      <c r="F605" s="423">
        <v>12</v>
      </c>
      <c r="G605" s="423">
        <v>12.550881</v>
      </c>
      <c r="H605" s="392" t="s">
        <v>203</v>
      </c>
      <c r="I605" s="389">
        <v>600000</v>
      </c>
      <c r="J605" s="389">
        <v>600000</v>
      </c>
      <c r="K605" s="389">
        <v>577190.32999999996</v>
      </c>
      <c r="L605" s="385">
        <v>1</v>
      </c>
    </row>
    <row r="606" spans="1:12" s="383" customFormat="1" ht="15" x14ac:dyDescent="0.25">
      <c r="A606" s="384" t="s">
        <v>245</v>
      </c>
      <c r="B606" s="392" t="s">
        <v>194</v>
      </c>
      <c r="C606" s="423">
        <v>96.205500000000001</v>
      </c>
      <c r="D606" s="423">
        <v>9</v>
      </c>
      <c r="E606" s="424" t="s">
        <v>696</v>
      </c>
      <c r="F606" s="423">
        <v>12</v>
      </c>
      <c r="G606" s="423">
        <v>12.550881</v>
      </c>
      <c r="H606" s="392" t="s">
        <v>203</v>
      </c>
      <c r="I606" s="389">
        <v>1387876</v>
      </c>
      <c r="J606" s="389">
        <v>1387876</v>
      </c>
      <c r="K606" s="389">
        <v>1335213.7</v>
      </c>
      <c r="L606" s="385">
        <v>4</v>
      </c>
    </row>
    <row r="607" spans="1:12" s="383" customFormat="1" ht="15" x14ac:dyDescent="0.25">
      <c r="A607" s="384" t="s">
        <v>245</v>
      </c>
      <c r="B607" s="392" t="s">
        <v>194</v>
      </c>
      <c r="C607" s="423">
        <v>96.219899999999996</v>
      </c>
      <c r="D607" s="423">
        <v>9</v>
      </c>
      <c r="E607" s="424" t="s">
        <v>428</v>
      </c>
      <c r="F607" s="423">
        <v>12</v>
      </c>
      <c r="G607" s="423">
        <v>12.550881</v>
      </c>
      <c r="H607" s="392" t="s">
        <v>203</v>
      </c>
      <c r="I607" s="389">
        <v>7615</v>
      </c>
      <c r="J607" s="389">
        <v>7615</v>
      </c>
      <c r="K607" s="389">
        <v>7327.15</v>
      </c>
      <c r="L607" s="385">
        <v>1</v>
      </c>
    </row>
    <row r="608" spans="1:12" s="383" customFormat="1" ht="15" x14ac:dyDescent="0.25">
      <c r="A608" s="384" t="s">
        <v>245</v>
      </c>
      <c r="B608" s="392" t="s">
        <v>194</v>
      </c>
      <c r="C608" s="423">
        <v>96.943399999999997</v>
      </c>
      <c r="D608" s="423">
        <v>9</v>
      </c>
      <c r="E608" s="424" t="s">
        <v>697</v>
      </c>
      <c r="F608" s="423">
        <v>12</v>
      </c>
      <c r="G608" s="423">
        <v>12.550881</v>
      </c>
      <c r="H608" s="392" t="s">
        <v>203</v>
      </c>
      <c r="I608" s="389">
        <v>150000</v>
      </c>
      <c r="J608" s="389">
        <v>150000</v>
      </c>
      <c r="K608" s="389">
        <v>145415.07</v>
      </c>
      <c r="L608" s="385">
        <v>1</v>
      </c>
    </row>
    <row r="609" spans="1:12" s="383" customFormat="1" ht="15" x14ac:dyDescent="0.25">
      <c r="A609" s="384" t="s">
        <v>245</v>
      </c>
      <c r="B609" s="392" t="s">
        <v>194</v>
      </c>
      <c r="C609" s="423">
        <v>96.977699999999999</v>
      </c>
      <c r="D609" s="423">
        <v>9</v>
      </c>
      <c r="E609" s="424" t="s">
        <v>698</v>
      </c>
      <c r="F609" s="423">
        <v>12</v>
      </c>
      <c r="G609" s="423">
        <v>12.550881</v>
      </c>
      <c r="H609" s="392" t="s">
        <v>203</v>
      </c>
      <c r="I609" s="389">
        <v>23434</v>
      </c>
      <c r="J609" s="389">
        <v>23434</v>
      </c>
      <c r="K609" s="389">
        <v>22725.77</v>
      </c>
      <c r="L609" s="385">
        <v>1</v>
      </c>
    </row>
    <row r="610" spans="1:12" s="383" customFormat="1" ht="15" x14ac:dyDescent="0.25">
      <c r="A610" s="384" t="s">
        <v>245</v>
      </c>
      <c r="B610" s="392" t="s">
        <v>194</v>
      </c>
      <c r="C610" s="423">
        <v>96.977699999999999</v>
      </c>
      <c r="D610" s="423">
        <v>9</v>
      </c>
      <c r="E610" s="424" t="s">
        <v>698</v>
      </c>
      <c r="F610" s="423">
        <v>12</v>
      </c>
      <c r="G610" s="423">
        <v>12.550881</v>
      </c>
      <c r="H610" s="392" t="s">
        <v>203</v>
      </c>
      <c r="I610" s="389">
        <v>17545</v>
      </c>
      <c r="J610" s="389">
        <v>17545</v>
      </c>
      <c r="K610" s="389">
        <v>17014.75</v>
      </c>
      <c r="L610" s="385">
        <v>1</v>
      </c>
    </row>
    <row r="611" spans="1:12" s="383" customFormat="1" ht="15" x14ac:dyDescent="0.25">
      <c r="A611" s="384" t="s">
        <v>245</v>
      </c>
      <c r="B611" s="392" t="s">
        <v>194</v>
      </c>
      <c r="C611" s="423">
        <v>96.984700000000004</v>
      </c>
      <c r="D611" s="423">
        <v>9</v>
      </c>
      <c r="E611" s="424" t="s">
        <v>699</v>
      </c>
      <c r="F611" s="423">
        <v>12</v>
      </c>
      <c r="G611" s="423">
        <v>12.550881</v>
      </c>
      <c r="H611" s="392" t="s">
        <v>203</v>
      </c>
      <c r="I611" s="389">
        <v>246566</v>
      </c>
      <c r="J611" s="389">
        <v>246566</v>
      </c>
      <c r="K611" s="389">
        <v>239131.18</v>
      </c>
      <c r="L611" s="385">
        <v>1</v>
      </c>
    </row>
    <row r="612" spans="1:12" s="383" customFormat="1" ht="15" x14ac:dyDescent="0.25">
      <c r="A612" s="384" t="s">
        <v>245</v>
      </c>
      <c r="B612" s="392" t="s">
        <v>194</v>
      </c>
      <c r="C612" s="423">
        <v>102.26009999999999</v>
      </c>
      <c r="D612" s="423">
        <v>8</v>
      </c>
      <c r="E612" s="424" t="s">
        <v>700</v>
      </c>
      <c r="F612" s="423">
        <v>6.8709359728457002</v>
      </c>
      <c r="G612" s="423">
        <v>7.0500086285196</v>
      </c>
      <c r="H612" s="392" t="s">
        <v>203</v>
      </c>
      <c r="I612" s="389">
        <v>20001.080000000002</v>
      </c>
      <c r="J612" s="389">
        <v>28052</v>
      </c>
      <c r="K612" s="389">
        <v>20453.12</v>
      </c>
      <c r="L612" s="385">
        <v>2</v>
      </c>
    </row>
    <row r="613" spans="1:12" s="383" customFormat="1" ht="15" x14ac:dyDescent="0.25">
      <c r="A613" s="384" t="s">
        <v>245</v>
      </c>
      <c r="B613" s="392" t="s">
        <v>194</v>
      </c>
      <c r="C613" s="423">
        <v>104.5352</v>
      </c>
      <c r="D613" s="423">
        <v>9</v>
      </c>
      <c r="E613" s="424" t="s">
        <v>343</v>
      </c>
      <c r="F613" s="423">
        <v>6.9184396917499997</v>
      </c>
      <c r="G613" s="423">
        <v>7.1000113564175997</v>
      </c>
      <c r="H613" s="392" t="s">
        <v>203</v>
      </c>
      <c r="I613" s="389">
        <v>30000</v>
      </c>
      <c r="J613" s="389">
        <v>30000</v>
      </c>
      <c r="K613" s="389">
        <v>31360.560000000001</v>
      </c>
      <c r="L613" s="385">
        <v>3</v>
      </c>
    </row>
    <row r="614" spans="1:12" s="383" customFormat="1" ht="15" x14ac:dyDescent="0.25">
      <c r="A614" s="384" t="s">
        <v>701</v>
      </c>
      <c r="B614" s="392" t="s">
        <v>194</v>
      </c>
      <c r="C614" s="423">
        <v>98.201099999999997</v>
      </c>
      <c r="D614" s="423">
        <v>9</v>
      </c>
      <c r="E614" s="424" t="s">
        <v>702</v>
      </c>
      <c r="F614" s="423">
        <v>11.1</v>
      </c>
      <c r="G614" s="423">
        <v>11.570644493375299</v>
      </c>
      <c r="H614" s="392" t="s">
        <v>203</v>
      </c>
      <c r="I614" s="389">
        <v>38886.800000000003</v>
      </c>
      <c r="J614" s="389">
        <v>86492</v>
      </c>
      <c r="K614" s="389">
        <v>38187.26</v>
      </c>
      <c r="L614" s="385">
        <v>2</v>
      </c>
    </row>
    <row r="615" spans="1:12" s="383" customFormat="1" ht="15" x14ac:dyDescent="0.25">
      <c r="A615" s="384" t="s">
        <v>246</v>
      </c>
      <c r="B615" s="392" t="s">
        <v>194</v>
      </c>
      <c r="C615" s="423">
        <v>96.093299999999999</v>
      </c>
      <c r="D615" s="423">
        <v>9</v>
      </c>
      <c r="E615" s="424" t="s">
        <v>703</v>
      </c>
      <c r="F615" s="423">
        <v>12</v>
      </c>
      <c r="G615" s="423">
        <v>12.550881</v>
      </c>
      <c r="H615" s="392" t="s">
        <v>203</v>
      </c>
      <c r="I615" s="389">
        <v>500000.26</v>
      </c>
      <c r="J615" s="389">
        <v>545435</v>
      </c>
      <c r="K615" s="389">
        <v>480466.75</v>
      </c>
      <c r="L615" s="385">
        <v>1</v>
      </c>
    </row>
    <row r="616" spans="1:12" s="383" customFormat="1" ht="15" x14ac:dyDescent="0.25">
      <c r="A616" s="384" t="s">
        <v>246</v>
      </c>
      <c r="B616" s="392" t="s">
        <v>194</v>
      </c>
      <c r="C616" s="423">
        <v>96.693200000000004</v>
      </c>
      <c r="D616" s="423">
        <v>8</v>
      </c>
      <c r="E616" s="424" t="s">
        <v>704</v>
      </c>
      <c r="F616" s="423">
        <v>11</v>
      </c>
      <c r="G616" s="423">
        <v>11.4621259414062</v>
      </c>
      <c r="H616" s="392" t="s">
        <v>203</v>
      </c>
      <c r="I616" s="389">
        <v>17306</v>
      </c>
      <c r="J616" s="389">
        <v>34612</v>
      </c>
      <c r="K616" s="389">
        <v>16733.72</v>
      </c>
      <c r="L616" s="385">
        <v>2</v>
      </c>
    </row>
    <row r="617" spans="1:12" s="383" customFormat="1" ht="15" x14ac:dyDescent="0.25">
      <c r="A617" s="384" t="s">
        <v>246</v>
      </c>
      <c r="B617" s="392" t="s">
        <v>194</v>
      </c>
      <c r="C617" s="423">
        <v>97.426900000000003</v>
      </c>
      <c r="D617" s="423">
        <v>9</v>
      </c>
      <c r="E617" s="424" t="s">
        <v>397</v>
      </c>
      <c r="F617" s="423">
        <v>11</v>
      </c>
      <c r="G617" s="423">
        <v>11.4621259414062</v>
      </c>
      <c r="H617" s="392" t="s">
        <v>203</v>
      </c>
      <c r="I617" s="389">
        <v>254281.58</v>
      </c>
      <c r="J617" s="389">
        <v>277388</v>
      </c>
      <c r="K617" s="389">
        <v>247738.76</v>
      </c>
      <c r="L617" s="385">
        <v>1</v>
      </c>
    </row>
    <row r="618" spans="1:12" s="383" customFormat="1" ht="15" x14ac:dyDescent="0.25">
      <c r="A618" s="384" t="s">
        <v>246</v>
      </c>
      <c r="B618" s="392" t="s">
        <v>194</v>
      </c>
      <c r="C618" s="423">
        <v>104.3503</v>
      </c>
      <c r="D618" s="423">
        <v>9</v>
      </c>
      <c r="E618" s="424" t="s">
        <v>393</v>
      </c>
      <c r="F618" s="423">
        <v>5.8695244506849997</v>
      </c>
      <c r="G618" s="423">
        <v>5.9999853570830997</v>
      </c>
      <c r="H618" s="392" t="s">
        <v>203</v>
      </c>
      <c r="I618" s="389">
        <v>10000.200000000001</v>
      </c>
      <c r="J618" s="389">
        <v>16667</v>
      </c>
      <c r="K618" s="389">
        <v>10435.24</v>
      </c>
      <c r="L618" s="385">
        <v>1</v>
      </c>
    </row>
    <row r="619" spans="1:12" s="383" customFormat="1" ht="15" x14ac:dyDescent="0.25">
      <c r="A619" s="384" t="s">
        <v>705</v>
      </c>
      <c r="B619" s="392" t="s">
        <v>194</v>
      </c>
      <c r="C619" s="423">
        <v>104.5663</v>
      </c>
      <c r="D619" s="423">
        <v>9</v>
      </c>
      <c r="E619" s="424" t="s">
        <v>525</v>
      </c>
      <c r="F619" s="423">
        <v>6.9184074629321</v>
      </c>
      <c r="G619" s="423">
        <v>7.0999774262141999</v>
      </c>
      <c r="H619" s="392" t="s">
        <v>203</v>
      </c>
      <c r="I619" s="389">
        <v>30000.51</v>
      </c>
      <c r="J619" s="389">
        <v>41994</v>
      </c>
      <c r="K619" s="389">
        <v>31370.43</v>
      </c>
      <c r="L619" s="385">
        <v>3</v>
      </c>
    </row>
    <row r="620" spans="1:12" s="383" customFormat="1" ht="15" x14ac:dyDescent="0.25">
      <c r="A620" s="384" t="s">
        <v>706</v>
      </c>
      <c r="B620" s="392" t="s">
        <v>194</v>
      </c>
      <c r="C620" s="423">
        <v>104.5301</v>
      </c>
      <c r="D620" s="423">
        <v>9</v>
      </c>
      <c r="E620" s="424" t="s">
        <v>707</v>
      </c>
      <c r="F620" s="423">
        <v>6.9089137667480003</v>
      </c>
      <c r="G620" s="423">
        <v>7.0899829010632001</v>
      </c>
      <c r="H620" s="392" t="s">
        <v>203</v>
      </c>
      <c r="I620" s="389">
        <v>30000.51</v>
      </c>
      <c r="J620" s="389">
        <v>41994</v>
      </c>
      <c r="K620" s="389">
        <v>31359.57</v>
      </c>
      <c r="L620" s="385">
        <v>3</v>
      </c>
    </row>
    <row r="621" spans="1:12" s="383" customFormat="1" ht="15" x14ac:dyDescent="0.25">
      <c r="A621" s="384" t="s">
        <v>384</v>
      </c>
      <c r="B621" s="392" t="s">
        <v>194</v>
      </c>
      <c r="C621" s="423">
        <v>99.995000000000005</v>
      </c>
      <c r="D621" s="423">
        <v>8</v>
      </c>
      <c r="E621" s="424" t="s">
        <v>708</v>
      </c>
      <c r="F621" s="423">
        <v>8</v>
      </c>
      <c r="G621" s="423">
        <v>8.2432159999999008</v>
      </c>
      <c r="H621" s="392" t="s">
        <v>203</v>
      </c>
      <c r="I621" s="389">
        <v>5827.37</v>
      </c>
      <c r="J621" s="389">
        <v>15539.66</v>
      </c>
      <c r="K621" s="389">
        <v>5827.08</v>
      </c>
      <c r="L621" s="385">
        <v>1</v>
      </c>
    </row>
    <row r="622" spans="1:12" s="383" customFormat="1" ht="15" x14ac:dyDescent="0.25">
      <c r="A622" s="384" t="s">
        <v>384</v>
      </c>
      <c r="B622" s="392" t="s">
        <v>194</v>
      </c>
      <c r="C622" s="423">
        <v>99.995099999999994</v>
      </c>
      <c r="D622" s="423">
        <v>8</v>
      </c>
      <c r="E622" s="424" t="s">
        <v>709</v>
      </c>
      <c r="F622" s="423">
        <v>8</v>
      </c>
      <c r="G622" s="423">
        <v>8.2432159999999008</v>
      </c>
      <c r="H622" s="392" t="s">
        <v>203</v>
      </c>
      <c r="I622" s="389">
        <v>5829.93</v>
      </c>
      <c r="J622" s="389">
        <v>15546.48</v>
      </c>
      <c r="K622" s="389">
        <v>5829.64</v>
      </c>
      <c r="L622" s="385">
        <v>1</v>
      </c>
    </row>
    <row r="623" spans="1:12" s="383" customFormat="1" ht="15" x14ac:dyDescent="0.25">
      <c r="A623" s="384" t="s">
        <v>415</v>
      </c>
      <c r="B623" s="392" t="s">
        <v>194</v>
      </c>
      <c r="C623" s="423">
        <v>100</v>
      </c>
      <c r="D623" s="423">
        <v>10</v>
      </c>
      <c r="E623" s="424" t="s">
        <v>710</v>
      </c>
      <c r="F623" s="423">
        <v>9.9947341963062009</v>
      </c>
      <c r="G623" s="423">
        <v>10.375618477114701</v>
      </c>
      <c r="H623" s="392" t="s">
        <v>203</v>
      </c>
      <c r="I623" s="389">
        <v>162500</v>
      </c>
      <c r="J623" s="389">
        <v>200000</v>
      </c>
      <c r="K623" s="389">
        <v>162500</v>
      </c>
      <c r="L623" s="385">
        <v>1</v>
      </c>
    </row>
    <row r="624" spans="1:12" s="383" customFormat="1" ht="15" x14ac:dyDescent="0.25">
      <c r="A624" s="384" t="s">
        <v>415</v>
      </c>
      <c r="B624" s="392" t="s">
        <v>194</v>
      </c>
      <c r="C624" s="423">
        <v>100</v>
      </c>
      <c r="D624" s="423">
        <v>10</v>
      </c>
      <c r="E624" s="424" t="s">
        <v>710</v>
      </c>
      <c r="F624" s="423">
        <v>9.9947341963062009</v>
      </c>
      <c r="G624" s="423">
        <v>10.3756184771148</v>
      </c>
      <c r="H624" s="392" t="s">
        <v>203</v>
      </c>
      <c r="I624" s="389">
        <v>158224.60999999999</v>
      </c>
      <c r="J624" s="389">
        <v>194738</v>
      </c>
      <c r="K624" s="389">
        <v>158224.60999999999</v>
      </c>
      <c r="L624" s="385">
        <v>1</v>
      </c>
    </row>
    <row r="625" spans="1:12" s="383" customFormat="1" ht="15" x14ac:dyDescent="0.25">
      <c r="A625" s="384" t="s">
        <v>711</v>
      </c>
      <c r="B625" s="392" t="s">
        <v>194</v>
      </c>
      <c r="C625" s="423">
        <v>102.26949999999999</v>
      </c>
      <c r="D625" s="423">
        <v>8</v>
      </c>
      <c r="E625" s="424" t="s">
        <v>712</v>
      </c>
      <c r="F625" s="423">
        <v>6.8519194015637002</v>
      </c>
      <c r="G625" s="423">
        <v>7.0299965684385999</v>
      </c>
      <c r="H625" s="392" t="s">
        <v>203</v>
      </c>
      <c r="I625" s="389">
        <v>30001.62</v>
      </c>
      <c r="J625" s="389">
        <v>42078</v>
      </c>
      <c r="K625" s="389">
        <v>30682.5</v>
      </c>
      <c r="L625" s="385">
        <v>3</v>
      </c>
    </row>
    <row r="626" spans="1:12" s="383" customFormat="1" ht="15" x14ac:dyDescent="0.25">
      <c r="A626" s="384" t="s">
        <v>248</v>
      </c>
      <c r="B626" s="392" t="s">
        <v>194</v>
      </c>
      <c r="C626" s="423">
        <v>97.035799999999995</v>
      </c>
      <c r="D626" s="423">
        <v>8.75</v>
      </c>
      <c r="E626" s="424" t="s">
        <v>243</v>
      </c>
      <c r="F626" s="423">
        <v>10.3</v>
      </c>
      <c r="G626" s="423">
        <v>10.565225</v>
      </c>
      <c r="H626" s="392" t="s">
        <v>203</v>
      </c>
      <c r="I626" s="389">
        <v>195400</v>
      </c>
      <c r="J626" s="389">
        <v>195400</v>
      </c>
      <c r="K626" s="389">
        <v>189607.99</v>
      </c>
      <c r="L626" s="385">
        <v>1</v>
      </c>
    </row>
    <row r="627" spans="1:12" s="383" customFormat="1" ht="15" x14ac:dyDescent="0.25">
      <c r="A627" s="384" t="s">
        <v>248</v>
      </c>
      <c r="B627" s="392" t="s">
        <v>194</v>
      </c>
      <c r="C627" s="423">
        <v>100.49460000000001</v>
      </c>
      <c r="D627" s="423">
        <v>8.75</v>
      </c>
      <c r="E627" s="424" t="s">
        <v>713</v>
      </c>
      <c r="F627" s="423">
        <v>8.5</v>
      </c>
      <c r="G627" s="423">
        <v>8.6806249999998997</v>
      </c>
      <c r="H627" s="392" t="s">
        <v>203</v>
      </c>
      <c r="I627" s="389">
        <v>914131</v>
      </c>
      <c r="J627" s="389">
        <v>914131</v>
      </c>
      <c r="K627" s="389">
        <v>918652.6</v>
      </c>
      <c r="L627" s="385">
        <v>5</v>
      </c>
    </row>
    <row r="628" spans="1:12" s="383" customFormat="1" ht="15" x14ac:dyDescent="0.25">
      <c r="A628" s="384" t="s">
        <v>249</v>
      </c>
      <c r="B628" s="392" t="s">
        <v>194</v>
      </c>
      <c r="C628" s="423">
        <v>94.944400000000002</v>
      </c>
      <c r="D628" s="423">
        <v>9</v>
      </c>
      <c r="E628" s="424" t="s">
        <v>714</v>
      </c>
      <c r="F628" s="423">
        <v>11.75</v>
      </c>
      <c r="G628" s="423">
        <v>12.2779477978667</v>
      </c>
      <c r="H628" s="392" t="s">
        <v>203</v>
      </c>
      <c r="I628" s="389">
        <v>100000.8</v>
      </c>
      <c r="J628" s="389">
        <v>105264</v>
      </c>
      <c r="K628" s="389">
        <v>94945.19</v>
      </c>
      <c r="L628" s="385">
        <v>1</v>
      </c>
    </row>
    <row r="629" spans="1:12" s="383" customFormat="1" ht="15" x14ac:dyDescent="0.25">
      <c r="A629" s="384" t="s">
        <v>249</v>
      </c>
      <c r="B629" s="392" t="s">
        <v>194</v>
      </c>
      <c r="C629" s="423">
        <v>94.950100000000006</v>
      </c>
      <c r="D629" s="423">
        <v>9</v>
      </c>
      <c r="E629" s="424" t="s">
        <v>392</v>
      </c>
      <c r="F629" s="423">
        <v>11.75</v>
      </c>
      <c r="G629" s="423">
        <v>12.2779477978667</v>
      </c>
      <c r="H629" s="392" t="s">
        <v>203</v>
      </c>
      <c r="I629" s="389">
        <v>178167.75</v>
      </c>
      <c r="J629" s="389">
        <v>187545</v>
      </c>
      <c r="K629" s="389">
        <v>169170.4</v>
      </c>
      <c r="L629" s="385">
        <v>1</v>
      </c>
    </row>
    <row r="630" spans="1:12" s="383" customFormat="1" ht="15" x14ac:dyDescent="0.25">
      <c r="A630" s="384" t="s">
        <v>249</v>
      </c>
      <c r="B630" s="392" t="s">
        <v>194</v>
      </c>
      <c r="C630" s="423">
        <v>94.961399999999998</v>
      </c>
      <c r="D630" s="423">
        <v>9</v>
      </c>
      <c r="E630" s="424" t="s">
        <v>715</v>
      </c>
      <c r="F630" s="423">
        <v>11.75</v>
      </c>
      <c r="G630" s="423">
        <v>12.2779477978667</v>
      </c>
      <c r="H630" s="392" t="s">
        <v>203</v>
      </c>
      <c r="I630" s="389">
        <v>157237.35</v>
      </c>
      <c r="J630" s="389">
        <v>165513</v>
      </c>
      <c r="K630" s="389">
        <v>149314.74</v>
      </c>
      <c r="L630" s="385">
        <v>1</v>
      </c>
    </row>
    <row r="631" spans="1:12" s="383" customFormat="1" ht="15" x14ac:dyDescent="0.25">
      <c r="A631" s="384" t="s">
        <v>249</v>
      </c>
      <c r="B631" s="392" t="s">
        <v>194</v>
      </c>
      <c r="C631" s="423">
        <v>94.989800000000002</v>
      </c>
      <c r="D631" s="423">
        <v>9</v>
      </c>
      <c r="E631" s="424" t="s">
        <v>716</v>
      </c>
      <c r="F631" s="423">
        <v>11.75</v>
      </c>
      <c r="G631" s="423">
        <v>12.2779477978667</v>
      </c>
      <c r="H631" s="392" t="s">
        <v>203</v>
      </c>
      <c r="I631" s="389">
        <v>52200.6</v>
      </c>
      <c r="J631" s="389">
        <v>54948</v>
      </c>
      <c r="K631" s="389">
        <v>49585.24</v>
      </c>
      <c r="L631" s="385">
        <v>2</v>
      </c>
    </row>
    <row r="632" spans="1:12" s="383" customFormat="1" ht="15" x14ac:dyDescent="0.25">
      <c r="A632" s="384" t="s">
        <v>249</v>
      </c>
      <c r="B632" s="392" t="s">
        <v>194</v>
      </c>
      <c r="C632" s="423">
        <v>95.035799999999995</v>
      </c>
      <c r="D632" s="423">
        <v>9</v>
      </c>
      <c r="E632" s="424" t="s">
        <v>717</v>
      </c>
      <c r="F632" s="423">
        <v>11.75</v>
      </c>
      <c r="G632" s="423">
        <v>12.2779477978667</v>
      </c>
      <c r="H632" s="392" t="s">
        <v>203</v>
      </c>
      <c r="I632" s="389">
        <v>15115.45</v>
      </c>
      <c r="J632" s="389">
        <v>15911</v>
      </c>
      <c r="K632" s="389">
        <v>14365.09</v>
      </c>
      <c r="L632" s="385">
        <v>1</v>
      </c>
    </row>
    <row r="633" spans="1:12" s="383" customFormat="1" ht="15" x14ac:dyDescent="0.25">
      <c r="A633" s="384" t="s">
        <v>250</v>
      </c>
      <c r="B633" s="392" t="s">
        <v>194</v>
      </c>
      <c r="C633" s="423">
        <v>95.555899999999994</v>
      </c>
      <c r="D633" s="423">
        <v>6.75</v>
      </c>
      <c r="E633" s="424" t="s">
        <v>591</v>
      </c>
      <c r="F633" s="423">
        <v>8.9</v>
      </c>
      <c r="G633" s="423">
        <v>9.0980249999999003</v>
      </c>
      <c r="H633" s="392" t="s">
        <v>203</v>
      </c>
      <c r="I633" s="389">
        <v>11634.26</v>
      </c>
      <c r="J633" s="389">
        <v>13960</v>
      </c>
      <c r="K633" s="389">
        <v>11117.23</v>
      </c>
      <c r="L633" s="385">
        <v>1</v>
      </c>
    </row>
    <row r="634" spans="1:12" s="383" customFormat="1" ht="15" x14ac:dyDescent="0.25">
      <c r="A634" s="384" t="s">
        <v>250</v>
      </c>
      <c r="B634" s="392" t="s">
        <v>194</v>
      </c>
      <c r="C634" s="423">
        <v>95.5608</v>
      </c>
      <c r="D634" s="423">
        <v>6.75</v>
      </c>
      <c r="E634" s="424" t="s">
        <v>610</v>
      </c>
      <c r="F634" s="423">
        <v>8.9</v>
      </c>
      <c r="G634" s="423">
        <v>9.0980249999999003</v>
      </c>
      <c r="H634" s="392" t="s">
        <v>203</v>
      </c>
      <c r="I634" s="389">
        <v>356695.2</v>
      </c>
      <c r="J634" s="389">
        <v>428000</v>
      </c>
      <c r="K634" s="389">
        <v>340860.86</v>
      </c>
      <c r="L634" s="385">
        <v>1</v>
      </c>
    </row>
    <row r="635" spans="1:12" s="383" customFormat="1" ht="15" x14ac:dyDescent="0.25">
      <c r="A635" s="384" t="s">
        <v>388</v>
      </c>
      <c r="B635" s="392" t="s">
        <v>194</v>
      </c>
      <c r="C635" s="423">
        <v>97.200599999999994</v>
      </c>
      <c r="D635" s="423">
        <v>8.5</v>
      </c>
      <c r="E635" s="424" t="s">
        <v>314</v>
      </c>
      <c r="F635" s="423">
        <v>10.5</v>
      </c>
      <c r="G635" s="423">
        <v>10.920720136962901</v>
      </c>
      <c r="H635" s="392" t="s">
        <v>203</v>
      </c>
      <c r="I635" s="389">
        <v>195000</v>
      </c>
      <c r="J635" s="389">
        <v>260000</v>
      </c>
      <c r="K635" s="389">
        <v>189541.11</v>
      </c>
      <c r="L635" s="385">
        <v>1</v>
      </c>
    </row>
    <row r="636" spans="1:12" s="383" customFormat="1" ht="15" x14ac:dyDescent="0.25">
      <c r="A636" s="384" t="s">
        <v>251</v>
      </c>
      <c r="B636" s="392" t="s">
        <v>194</v>
      </c>
      <c r="C636" s="423">
        <v>94.794300000000007</v>
      </c>
      <c r="D636" s="423">
        <v>9</v>
      </c>
      <c r="E636" s="424" t="s">
        <v>297</v>
      </c>
      <c r="F636" s="423">
        <v>11.5</v>
      </c>
      <c r="G636" s="423">
        <v>12.0055112893066</v>
      </c>
      <c r="H636" s="392" t="s">
        <v>203</v>
      </c>
      <c r="I636" s="389">
        <v>44066</v>
      </c>
      <c r="J636" s="389">
        <v>44066</v>
      </c>
      <c r="K636" s="389">
        <v>41772.050000000003</v>
      </c>
      <c r="L636" s="385">
        <v>1</v>
      </c>
    </row>
    <row r="637" spans="1:12" s="383" customFormat="1" ht="15" x14ac:dyDescent="0.25">
      <c r="A637" s="384" t="s">
        <v>251</v>
      </c>
      <c r="B637" s="392" t="s">
        <v>194</v>
      </c>
      <c r="C637" s="423">
        <v>94.794300000000007</v>
      </c>
      <c r="D637" s="423">
        <v>9</v>
      </c>
      <c r="E637" s="424" t="s">
        <v>297</v>
      </c>
      <c r="F637" s="423">
        <v>11.5</v>
      </c>
      <c r="G637" s="423">
        <v>12.0055112893067</v>
      </c>
      <c r="H637" s="392" t="s">
        <v>203</v>
      </c>
      <c r="I637" s="389">
        <v>2457</v>
      </c>
      <c r="J637" s="389">
        <v>2457</v>
      </c>
      <c r="K637" s="389">
        <v>2329.1</v>
      </c>
      <c r="L637" s="385">
        <v>1</v>
      </c>
    </row>
    <row r="638" spans="1:12" s="383" customFormat="1" ht="15" x14ac:dyDescent="0.25">
      <c r="A638" s="384" t="s">
        <v>251</v>
      </c>
      <c r="B638" s="392" t="s">
        <v>194</v>
      </c>
      <c r="C638" s="423">
        <v>94.846100000000007</v>
      </c>
      <c r="D638" s="423">
        <v>9</v>
      </c>
      <c r="E638" s="424" t="s">
        <v>477</v>
      </c>
      <c r="F638" s="423">
        <v>11.5</v>
      </c>
      <c r="G638" s="423">
        <v>12.0055112893066</v>
      </c>
      <c r="H638" s="392" t="s">
        <v>203</v>
      </c>
      <c r="I638" s="389">
        <v>31261</v>
      </c>
      <c r="J638" s="389">
        <v>31261</v>
      </c>
      <c r="K638" s="389">
        <v>29649.82</v>
      </c>
      <c r="L638" s="385">
        <v>1</v>
      </c>
    </row>
    <row r="639" spans="1:12" s="383" customFormat="1" ht="15" x14ac:dyDescent="0.25">
      <c r="A639" s="384" t="s">
        <v>251</v>
      </c>
      <c r="B639" s="392" t="s">
        <v>194</v>
      </c>
      <c r="C639" s="423">
        <v>94.851299999999995</v>
      </c>
      <c r="D639" s="423">
        <v>9</v>
      </c>
      <c r="E639" s="424" t="s">
        <v>718</v>
      </c>
      <c r="F639" s="423">
        <v>11.5</v>
      </c>
      <c r="G639" s="423">
        <v>12.0055112893066</v>
      </c>
      <c r="H639" s="392" t="s">
        <v>203</v>
      </c>
      <c r="I639" s="389">
        <v>75742</v>
      </c>
      <c r="J639" s="389">
        <v>75742</v>
      </c>
      <c r="K639" s="389">
        <v>71842.259999999995</v>
      </c>
      <c r="L639" s="385">
        <v>2</v>
      </c>
    </row>
    <row r="640" spans="1:12" s="383" customFormat="1" ht="15" x14ac:dyDescent="0.25">
      <c r="A640" s="384" t="s">
        <v>251</v>
      </c>
      <c r="B640" s="392" t="s">
        <v>194</v>
      </c>
      <c r="C640" s="423">
        <v>94.856499999999997</v>
      </c>
      <c r="D640" s="423">
        <v>9</v>
      </c>
      <c r="E640" s="424" t="s">
        <v>478</v>
      </c>
      <c r="F640" s="423">
        <v>11.5</v>
      </c>
      <c r="G640" s="423">
        <v>12.0055112893066</v>
      </c>
      <c r="H640" s="392" t="s">
        <v>203</v>
      </c>
      <c r="I640" s="389">
        <v>202721</v>
      </c>
      <c r="J640" s="389">
        <v>202721</v>
      </c>
      <c r="K640" s="389">
        <v>192294.09</v>
      </c>
      <c r="L640" s="385">
        <v>2</v>
      </c>
    </row>
    <row r="641" spans="1:12" s="383" customFormat="1" ht="15" x14ac:dyDescent="0.25">
      <c r="A641" s="384" t="s">
        <v>251</v>
      </c>
      <c r="B641" s="392" t="s">
        <v>194</v>
      </c>
      <c r="C641" s="423">
        <v>94.856499999999997</v>
      </c>
      <c r="D641" s="423">
        <v>9</v>
      </c>
      <c r="E641" s="424" t="s">
        <v>478</v>
      </c>
      <c r="F641" s="423">
        <v>11.5</v>
      </c>
      <c r="G641" s="423">
        <v>12.0055112893067</v>
      </c>
      <c r="H641" s="392" t="s">
        <v>203</v>
      </c>
      <c r="I641" s="389">
        <v>6885</v>
      </c>
      <c r="J641" s="389">
        <v>6885</v>
      </c>
      <c r="K641" s="389">
        <v>6530.87</v>
      </c>
      <c r="L641" s="385">
        <v>1</v>
      </c>
    </row>
    <row r="642" spans="1:12" s="383" customFormat="1" ht="15" x14ac:dyDescent="0.25">
      <c r="A642" s="384" t="s">
        <v>251</v>
      </c>
      <c r="B642" s="392" t="s">
        <v>194</v>
      </c>
      <c r="C642" s="423">
        <v>94.861800000000002</v>
      </c>
      <c r="D642" s="423">
        <v>9</v>
      </c>
      <c r="E642" s="424" t="s">
        <v>719</v>
      </c>
      <c r="F642" s="423">
        <v>11.5</v>
      </c>
      <c r="G642" s="423">
        <v>12.0055112893066</v>
      </c>
      <c r="H642" s="392" t="s">
        <v>203</v>
      </c>
      <c r="I642" s="389">
        <v>30075</v>
      </c>
      <c r="J642" s="389">
        <v>30075</v>
      </c>
      <c r="K642" s="389">
        <v>28529.68</v>
      </c>
      <c r="L642" s="385">
        <v>2</v>
      </c>
    </row>
    <row r="643" spans="1:12" s="383" customFormat="1" ht="15" x14ac:dyDescent="0.25">
      <c r="A643" s="384" t="s">
        <v>251</v>
      </c>
      <c r="B643" s="392" t="s">
        <v>194</v>
      </c>
      <c r="C643" s="423">
        <v>97.218500000000006</v>
      </c>
      <c r="D643" s="423">
        <v>9</v>
      </c>
      <c r="E643" s="424" t="s">
        <v>403</v>
      </c>
      <c r="F643" s="423">
        <v>11</v>
      </c>
      <c r="G643" s="423">
        <v>11.4621259414062</v>
      </c>
      <c r="H643" s="392" t="s">
        <v>203</v>
      </c>
      <c r="I643" s="389">
        <v>198488</v>
      </c>
      <c r="J643" s="389">
        <v>198488</v>
      </c>
      <c r="K643" s="389">
        <v>192967</v>
      </c>
      <c r="L643" s="385">
        <v>2</v>
      </c>
    </row>
    <row r="644" spans="1:12" s="383" customFormat="1" ht="15" x14ac:dyDescent="0.25">
      <c r="A644" s="384" t="s">
        <v>251</v>
      </c>
      <c r="B644" s="392" t="s">
        <v>194</v>
      </c>
      <c r="C644" s="423">
        <v>97.300200000000004</v>
      </c>
      <c r="D644" s="423">
        <v>9</v>
      </c>
      <c r="E644" s="424" t="s">
        <v>316</v>
      </c>
      <c r="F644" s="423">
        <v>11</v>
      </c>
      <c r="G644" s="423">
        <v>11.4621259414062</v>
      </c>
      <c r="H644" s="392" t="s">
        <v>203</v>
      </c>
      <c r="I644" s="389">
        <v>100000</v>
      </c>
      <c r="J644" s="389">
        <v>100000</v>
      </c>
      <c r="K644" s="389">
        <v>97300.25</v>
      </c>
      <c r="L644" s="385">
        <v>1</v>
      </c>
    </row>
    <row r="645" spans="1:12" s="383" customFormat="1" ht="15" x14ac:dyDescent="0.25">
      <c r="A645" s="384" t="s">
        <v>252</v>
      </c>
      <c r="B645" s="392" t="s">
        <v>194</v>
      </c>
      <c r="C645" s="423">
        <v>97.671800000000005</v>
      </c>
      <c r="D645" s="423">
        <v>8.5</v>
      </c>
      <c r="E645" s="424" t="s">
        <v>720</v>
      </c>
      <c r="F645" s="423">
        <v>11.5</v>
      </c>
      <c r="G645" s="423">
        <v>12.0055112893066</v>
      </c>
      <c r="H645" s="392" t="s">
        <v>203</v>
      </c>
      <c r="I645" s="389">
        <v>27000</v>
      </c>
      <c r="J645" s="389">
        <v>36000</v>
      </c>
      <c r="K645" s="389">
        <v>26371.38</v>
      </c>
      <c r="L645" s="385">
        <v>1</v>
      </c>
    </row>
    <row r="646" spans="1:12" s="383" customFormat="1" ht="15" x14ac:dyDescent="0.25">
      <c r="A646" s="384" t="s">
        <v>252</v>
      </c>
      <c r="B646" s="392" t="s">
        <v>194</v>
      </c>
      <c r="C646" s="423">
        <v>97.888300000000001</v>
      </c>
      <c r="D646" s="423">
        <v>8.5</v>
      </c>
      <c r="E646" s="424" t="s">
        <v>721</v>
      </c>
      <c r="F646" s="423">
        <v>11.5</v>
      </c>
      <c r="G646" s="423">
        <v>12.0055112893066</v>
      </c>
      <c r="H646" s="392" t="s">
        <v>203</v>
      </c>
      <c r="I646" s="389">
        <v>10062.5</v>
      </c>
      <c r="J646" s="389">
        <v>11500</v>
      </c>
      <c r="K646" s="389">
        <v>9850.01</v>
      </c>
      <c r="L646" s="385">
        <v>1</v>
      </c>
    </row>
    <row r="647" spans="1:12" s="383" customFormat="1" ht="15" x14ac:dyDescent="0.25">
      <c r="A647" s="384" t="s">
        <v>253</v>
      </c>
      <c r="B647" s="392" t="s">
        <v>194</v>
      </c>
      <c r="C647" s="423">
        <v>103.16670000000001</v>
      </c>
      <c r="D647" s="423">
        <v>9</v>
      </c>
      <c r="E647" s="424" t="s">
        <v>347</v>
      </c>
      <c r="F647" s="423">
        <v>5.8695466769328002</v>
      </c>
      <c r="G647" s="423">
        <v>6.0000085761918003</v>
      </c>
      <c r="H647" s="392" t="s">
        <v>203</v>
      </c>
      <c r="I647" s="389">
        <v>30000</v>
      </c>
      <c r="J647" s="389">
        <v>75000</v>
      </c>
      <c r="K647" s="389">
        <v>30950.01</v>
      </c>
      <c r="L647" s="385">
        <v>3</v>
      </c>
    </row>
    <row r="648" spans="1:12" s="383" customFormat="1" ht="15" x14ac:dyDescent="0.25">
      <c r="A648" s="384" t="s">
        <v>253</v>
      </c>
      <c r="B648" s="392" t="s">
        <v>194</v>
      </c>
      <c r="C648" s="423">
        <v>105.14579999999999</v>
      </c>
      <c r="D648" s="423">
        <v>9</v>
      </c>
      <c r="E648" s="424" t="s">
        <v>722</v>
      </c>
      <c r="F648" s="423">
        <v>3.4549349441312001</v>
      </c>
      <c r="G648" s="423">
        <v>3.4999554092795999</v>
      </c>
      <c r="H648" s="392" t="s">
        <v>203</v>
      </c>
      <c r="I648" s="389">
        <v>30000</v>
      </c>
      <c r="J648" s="389">
        <v>44991</v>
      </c>
      <c r="K648" s="389">
        <v>31543.74</v>
      </c>
      <c r="L648" s="385">
        <v>3</v>
      </c>
    </row>
    <row r="649" spans="1:12" s="383" customFormat="1" ht="15" x14ac:dyDescent="0.25">
      <c r="A649" s="384" t="s">
        <v>253</v>
      </c>
      <c r="B649" s="392" t="s">
        <v>194</v>
      </c>
      <c r="C649" s="423">
        <v>107.3533</v>
      </c>
      <c r="D649" s="423">
        <v>9</v>
      </c>
      <c r="E649" s="424" t="s">
        <v>317</v>
      </c>
      <c r="F649" s="423">
        <v>3.9413490837313998</v>
      </c>
      <c r="G649" s="423">
        <v>3.9999860600660999</v>
      </c>
      <c r="H649" s="392" t="s">
        <v>203</v>
      </c>
      <c r="I649" s="389">
        <v>10000.200000000001</v>
      </c>
      <c r="J649" s="389">
        <v>16667</v>
      </c>
      <c r="K649" s="389">
        <v>10735.54</v>
      </c>
      <c r="L649" s="385">
        <v>1</v>
      </c>
    </row>
    <row r="650" spans="1:12" s="383" customFormat="1" ht="15" x14ac:dyDescent="0.25">
      <c r="A650" s="384" t="s">
        <v>723</v>
      </c>
      <c r="B650" s="392" t="s">
        <v>194</v>
      </c>
      <c r="C650" s="423">
        <v>110.3567</v>
      </c>
      <c r="D650" s="423">
        <v>9.25</v>
      </c>
      <c r="E650" s="424" t="s">
        <v>724</v>
      </c>
      <c r="F650" s="423"/>
      <c r="G650" s="423">
        <v>4.4999785394189997</v>
      </c>
      <c r="H650" s="392" t="s">
        <v>203</v>
      </c>
      <c r="I650" s="389">
        <v>30000.39</v>
      </c>
      <c r="J650" s="389">
        <v>53334</v>
      </c>
      <c r="K650" s="389">
        <v>33107.43</v>
      </c>
      <c r="L650" s="385">
        <v>3</v>
      </c>
    </row>
    <row r="651" spans="1:12" s="289" customFormat="1" ht="15.6" x14ac:dyDescent="0.25">
      <c r="A651" s="384" t="s">
        <v>319</v>
      </c>
      <c r="B651" s="392" t="s">
        <v>194</v>
      </c>
      <c r="C651" s="423">
        <v>96.842200000000005</v>
      </c>
      <c r="D651" s="423">
        <v>10.5</v>
      </c>
      <c r="E651" s="424" t="s">
        <v>695</v>
      </c>
      <c r="F651" s="423">
        <v>13</v>
      </c>
      <c r="G651" s="423">
        <v>13.647592816406201</v>
      </c>
      <c r="H651" s="392" t="s">
        <v>203</v>
      </c>
      <c r="I651" s="389">
        <v>1500000</v>
      </c>
      <c r="J651" s="389">
        <v>1500000</v>
      </c>
      <c r="K651" s="389">
        <v>1452633.52</v>
      </c>
      <c r="L651" s="385">
        <v>3</v>
      </c>
    </row>
    <row r="652" spans="1:12" s="289" customFormat="1" ht="15.6" x14ac:dyDescent="0.25">
      <c r="A652" s="384" t="s">
        <v>319</v>
      </c>
      <c r="B652" s="392" t="s">
        <v>194</v>
      </c>
      <c r="C652" s="423">
        <v>97.426100000000005</v>
      </c>
      <c r="D652" s="423">
        <v>10.5</v>
      </c>
      <c r="E652" s="424" t="s">
        <v>544</v>
      </c>
      <c r="F652" s="423">
        <v>12.5</v>
      </c>
      <c r="G652" s="423">
        <v>13.0982398986816</v>
      </c>
      <c r="H652" s="392" t="s">
        <v>203</v>
      </c>
      <c r="I652" s="389">
        <v>502497</v>
      </c>
      <c r="J652" s="389">
        <v>502497</v>
      </c>
      <c r="K652" s="389">
        <v>489563.43</v>
      </c>
      <c r="L652" s="385">
        <v>1</v>
      </c>
    </row>
    <row r="653" spans="1:12" s="383" customFormat="1" ht="15" x14ac:dyDescent="0.25">
      <c r="A653" s="384" t="s">
        <v>319</v>
      </c>
      <c r="B653" s="392" t="s">
        <v>194</v>
      </c>
      <c r="C653" s="423">
        <v>99.996399999999994</v>
      </c>
      <c r="D653" s="423">
        <v>10</v>
      </c>
      <c r="E653" s="424" t="s">
        <v>725</v>
      </c>
      <c r="F653" s="423">
        <v>10</v>
      </c>
      <c r="G653" s="423">
        <v>10.381289062499899</v>
      </c>
      <c r="H653" s="392" t="s">
        <v>203</v>
      </c>
      <c r="I653" s="389">
        <v>25160</v>
      </c>
      <c r="J653" s="389">
        <v>25160</v>
      </c>
      <c r="K653" s="389">
        <v>25159.11</v>
      </c>
      <c r="L653" s="385">
        <v>1</v>
      </c>
    </row>
    <row r="654" spans="1:12" s="383" customFormat="1" ht="15" x14ac:dyDescent="0.25">
      <c r="A654" s="384" t="s">
        <v>726</v>
      </c>
      <c r="B654" s="392" t="s">
        <v>194</v>
      </c>
      <c r="C654" s="423">
        <v>97.257900000000006</v>
      </c>
      <c r="D654" s="423">
        <v>9</v>
      </c>
      <c r="E654" s="424" t="s">
        <v>243</v>
      </c>
      <c r="F654" s="423">
        <v>10.5</v>
      </c>
      <c r="G654" s="423">
        <v>10.920720136962901</v>
      </c>
      <c r="H654" s="392" t="s">
        <v>203</v>
      </c>
      <c r="I654" s="389">
        <v>400000</v>
      </c>
      <c r="J654" s="389">
        <v>400000</v>
      </c>
      <c r="K654" s="389">
        <v>389031.8</v>
      </c>
      <c r="L654" s="385">
        <v>1</v>
      </c>
    </row>
    <row r="655" spans="1:12" s="383" customFormat="1" ht="15" x14ac:dyDescent="0.25">
      <c r="A655" s="384" t="s">
        <v>727</v>
      </c>
      <c r="B655" s="392" t="s">
        <v>194</v>
      </c>
      <c r="C655" s="423">
        <v>102.208</v>
      </c>
      <c r="D655" s="423">
        <v>9</v>
      </c>
      <c r="E655" s="424" t="s">
        <v>728</v>
      </c>
      <c r="F655" s="423">
        <v>6.8420363939872004</v>
      </c>
      <c r="G655" s="423">
        <v>7.0195973084150998</v>
      </c>
      <c r="H655" s="392" t="s">
        <v>203</v>
      </c>
      <c r="I655" s="389">
        <v>30000.39</v>
      </c>
      <c r="J655" s="389">
        <v>53334</v>
      </c>
      <c r="K655" s="389">
        <v>30662.79</v>
      </c>
      <c r="L655" s="385">
        <v>3</v>
      </c>
    </row>
    <row r="656" spans="1:12" s="383" customFormat="1" ht="15" x14ac:dyDescent="0.25">
      <c r="A656" s="384" t="s">
        <v>729</v>
      </c>
      <c r="B656" s="392" t="s">
        <v>194</v>
      </c>
      <c r="C656" s="423">
        <v>99.311899999999994</v>
      </c>
      <c r="D656" s="423">
        <v>9</v>
      </c>
      <c r="E656" s="424" t="s">
        <v>730</v>
      </c>
      <c r="F656" s="423">
        <v>10.25</v>
      </c>
      <c r="G656" s="423">
        <v>10.650758059097299</v>
      </c>
      <c r="H656" s="392" t="s">
        <v>203</v>
      </c>
      <c r="I656" s="389">
        <v>15000</v>
      </c>
      <c r="J656" s="389">
        <v>24000</v>
      </c>
      <c r="K656" s="389">
        <v>14896.79</v>
      </c>
      <c r="L656" s="385">
        <v>1</v>
      </c>
    </row>
    <row r="657" spans="1:12" s="383" customFormat="1" ht="15" x14ac:dyDescent="0.25">
      <c r="A657" s="384" t="s">
        <v>731</v>
      </c>
      <c r="B657" s="392" t="s">
        <v>194</v>
      </c>
      <c r="C657" s="423">
        <v>97.335499999999996</v>
      </c>
      <c r="D657" s="423">
        <v>9.25</v>
      </c>
      <c r="E657" s="424" t="s">
        <v>401</v>
      </c>
      <c r="F657" s="423">
        <v>10.75</v>
      </c>
      <c r="G657" s="423">
        <v>11.191175897232</v>
      </c>
      <c r="H657" s="392" t="s">
        <v>203</v>
      </c>
      <c r="I657" s="389">
        <v>194635</v>
      </c>
      <c r="J657" s="389">
        <v>234500</v>
      </c>
      <c r="K657" s="389">
        <v>189448.95</v>
      </c>
      <c r="L657" s="385">
        <v>1</v>
      </c>
    </row>
    <row r="658" spans="1:12" s="383" customFormat="1" ht="15" x14ac:dyDescent="0.25">
      <c r="A658" s="384" t="s">
        <v>320</v>
      </c>
      <c r="B658" s="392" t="s">
        <v>194</v>
      </c>
      <c r="C658" s="423">
        <v>94.713399999999993</v>
      </c>
      <c r="D658" s="423">
        <v>9</v>
      </c>
      <c r="E658" s="424" t="s">
        <v>348</v>
      </c>
      <c r="F658" s="423">
        <v>11.5</v>
      </c>
      <c r="G658" s="423">
        <v>12.0055112893066</v>
      </c>
      <c r="H658" s="392" t="s">
        <v>203</v>
      </c>
      <c r="I658" s="389">
        <v>150000</v>
      </c>
      <c r="J658" s="389">
        <v>150000</v>
      </c>
      <c r="K658" s="389">
        <v>142070.12</v>
      </c>
      <c r="L658" s="385">
        <v>1</v>
      </c>
    </row>
    <row r="659" spans="1:12" s="383" customFormat="1" ht="15" x14ac:dyDescent="0.25">
      <c r="A659" s="384" t="s">
        <v>320</v>
      </c>
      <c r="B659" s="392" t="s">
        <v>194</v>
      </c>
      <c r="C659" s="423">
        <v>94.743499999999997</v>
      </c>
      <c r="D659" s="423">
        <v>9</v>
      </c>
      <c r="E659" s="424" t="s">
        <v>339</v>
      </c>
      <c r="F659" s="423">
        <v>11.5</v>
      </c>
      <c r="G659" s="423">
        <v>12.0055112893066</v>
      </c>
      <c r="H659" s="392" t="s">
        <v>203</v>
      </c>
      <c r="I659" s="389">
        <v>100000</v>
      </c>
      <c r="J659" s="389">
        <v>100000</v>
      </c>
      <c r="K659" s="389">
        <v>94743.45</v>
      </c>
      <c r="L659" s="385">
        <v>1</v>
      </c>
    </row>
    <row r="660" spans="1:12" s="383" customFormat="1" ht="15" x14ac:dyDescent="0.25">
      <c r="A660" s="384" t="s">
        <v>320</v>
      </c>
      <c r="B660" s="392" t="s">
        <v>194</v>
      </c>
      <c r="C660" s="423">
        <v>94.82</v>
      </c>
      <c r="D660" s="423">
        <v>9</v>
      </c>
      <c r="E660" s="424" t="s">
        <v>296</v>
      </c>
      <c r="F660" s="423">
        <v>11.5</v>
      </c>
      <c r="G660" s="423">
        <v>12.0055112893066</v>
      </c>
      <c r="H660" s="392" t="s">
        <v>203</v>
      </c>
      <c r="I660" s="389">
        <v>100000</v>
      </c>
      <c r="J660" s="389">
        <v>100000</v>
      </c>
      <c r="K660" s="389">
        <v>94820.05</v>
      </c>
      <c r="L660" s="385">
        <v>1</v>
      </c>
    </row>
    <row r="661" spans="1:12" s="383" customFormat="1" ht="15" x14ac:dyDescent="0.25">
      <c r="A661" s="384" t="s">
        <v>320</v>
      </c>
      <c r="B661" s="392" t="s">
        <v>194</v>
      </c>
      <c r="C661" s="423">
        <v>94.830399999999997</v>
      </c>
      <c r="D661" s="423">
        <v>9</v>
      </c>
      <c r="E661" s="424" t="s">
        <v>298</v>
      </c>
      <c r="F661" s="423">
        <v>11.5</v>
      </c>
      <c r="G661" s="423">
        <v>12.0055112893066</v>
      </c>
      <c r="H661" s="392" t="s">
        <v>203</v>
      </c>
      <c r="I661" s="389">
        <v>14350</v>
      </c>
      <c r="J661" s="389">
        <v>14350</v>
      </c>
      <c r="K661" s="389">
        <v>13608.17</v>
      </c>
      <c r="L661" s="385">
        <v>1</v>
      </c>
    </row>
    <row r="662" spans="1:12" s="383" customFormat="1" ht="15" x14ac:dyDescent="0.25">
      <c r="A662" s="384" t="s">
        <v>732</v>
      </c>
      <c r="B662" s="392" t="s">
        <v>194</v>
      </c>
      <c r="C662" s="423">
        <v>98.690600000000003</v>
      </c>
      <c r="D662" s="423">
        <v>8.75</v>
      </c>
      <c r="E662" s="424" t="s">
        <v>733</v>
      </c>
      <c r="F662" s="423">
        <v>10.75</v>
      </c>
      <c r="G662" s="423">
        <v>11.191175897232</v>
      </c>
      <c r="H662" s="392" t="s">
        <v>203</v>
      </c>
      <c r="I662" s="389">
        <v>3473.63</v>
      </c>
      <c r="J662" s="389">
        <v>9263</v>
      </c>
      <c r="K662" s="389">
        <v>3428.14</v>
      </c>
      <c r="L662" s="385">
        <v>1</v>
      </c>
    </row>
    <row r="663" spans="1:12" s="383" customFormat="1" ht="15" x14ac:dyDescent="0.25">
      <c r="A663" s="384" t="s">
        <v>254</v>
      </c>
      <c r="B663" s="392" t="s">
        <v>194</v>
      </c>
      <c r="C663" s="423">
        <v>100</v>
      </c>
      <c r="D663" s="423">
        <v>11.75</v>
      </c>
      <c r="E663" s="424" t="s">
        <v>734</v>
      </c>
      <c r="F663" s="423">
        <v>11.745519926868999</v>
      </c>
      <c r="G663" s="423">
        <v>12.2730612870463</v>
      </c>
      <c r="H663" s="392" t="s">
        <v>203</v>
      </c>
      <c r="I663" s="389">
        <v>710000</v>
      </c>
      <c r="J663" s="389">
        <v>710000</v>
      </c>
      <c r="K663" s="389">
        <v>710000</v>
      </c>
      <c r="L663" s="385">
        <v>4</v>
      </c>
    </row>
    <row r="664" spans="1:12" s="383" customFormat="1" ht="15" x14ac:dyDescent="0.25">
      <c r="A664" s="384" t="s">
        <v>255</v>
      </c>
      <c r="B664" s="392" t="s">
        <v>194</v>
      </c>
      <c r="C664" s="423">
        <v>99.994600000000005</v>
      </c>
      <c r="D664" s="423">
        <v>9.25</v>
      </c>
      <c r="E664" s="424" t="s">
        <v>735</v>
      </c>
      <c r="F664" s="423">
        <v>9.25</v>
      </c>
      <c r="G664" s="423">
        <v>9.5758345544586003</v>
      </c>
      <c r="H664" s="392" t="s">
        <v>203</v>
      </c>
      <c r="I664" s="389">
        <v>187500</v>
      </c>
      <c r="J664" s="389">
        <v>300000</v>
      </c>
      <c r="K664" s="389">
        <v>187489.81</v>
      </c>
      <c r="L664" s="385">
        <v>2</v>
      </c>
    </row>
    <row r="665" spans="1:12" s="383" customFormat="1" ht="15" x14ac:dyDescent="0.25">
      <c r="A665" s="384" t="s">
        <v>255</v>
      </c>
      <c r="B665" s="392" t="s">
        <v>194</v>
      </c>
      <c r="C665" s="423">
        <v>99.994699999999995</v>
      </c>
      <c r="D665" s="423">
        <v>9.25</v>
      </c>
      <c r="E665" s="424" t="s">
        <v>736</v>
      </c>
      <c r="F665" s="423">
        <v>9.25</v>
      </c>
      <c r="G665" s="423">
        <v>9.5758345544586003</v>
      </c>
      <c r="H665" s="392" t="s">
        <v>203</v>
      </c>
      <c r="I665" s="389">
        <v>187500</v>
      </c>
      <c r="J665" s="389">
        <v>300000</v>
      </c>
      <c r="K665" s="389">
        <v>187490.04</v>
      </c>
      <c r="L665" s="385">
        <v>2</v>
      </c>
    </row>
    <row r="666" spans="1:12" s="383" customFormat="1" ht="15" x14ac:dyDescent="0.25">
      <c r="A666" s="384" t="s">
        <v>256</v>
      </c>
      <c r="B666" s="392" t="s">
        <v>194</v>
      </c>
      <c r="C666" s="423">
        <v>96.427700000000002</v>
      </c>
      <c r="D666" s="423">
        <v>9</v>
      </c>
      <c r="E666" s="424" t="s">
        <v>737</v>
      </c>
      <c r="F666" s="423">
        <v>11.5</v>
      </c>
      <c r="G666" s="423">
        <v>12.0055112893066</v>
      </c>
      <c r="H666" s="392" t="s">
        <v>203</v>
      </c>
      <c r="I666" s="389">
        <v>1000000</v>
      </c>
      <c r="J666" s="389">
        <v>1000000</v>
      </c>
      <c r="K666" s="389">
        <v>964277.06</v>
      </c>
      <c r="L666" s="385">
        <v>1</v>
      </c>
    </row>
    <row r="667" spans="1:12" s="383" customFormat="1" ht="15" x14ac:dyDescent="0.25">
      <c r="A667" s="384" t="s">
        <v>256</v>
      </c>
      <c r="B667" s="392" t="s">
        <v>194</v>
      </c>
      <c r="C667" s="423">
        <v>96.438500000000005</v>
      </c>
      <c r="D667" s="423">
        <v>9</v>
      </c>
      <c r="E667" s="424" t="s">
        <v>313</v>
      </c>
      <c r="F667" s="423">
        <v>11.5</v>
      </c>
      <c r="G667" s="423">
        <v>12.0055112893066</v>
      </c>
      <c r="H667" s="392" t="s">
        <v>203</v>
      </c>
      <c r="I667" s="389">
        <v>511080</v>
      </c>
      <c r="J667" s="389">
        <v>511080</v>
      </c>
      <c r="K667" s="389">
        <v>492877.7</v>
      </c>
      <c r="L667" s="385">
        <v>2</v>
      </c>
    </row>
    <row r="668" spans="1:12" s="383" customFormat="1" ht="15" x14ac:dyDescent="0.25">
      <c r="A668" s="384" t="s">
        <v>256</v>
      </c>
      <c r="B668" s="392" t="s">
        <v>194</v>
      </c>
      <c r="C668" s="423">
        <v>96.460099999999997</v>
      </c>
      <c r="D668" s="423">
        <v>9</v>
      </c>
      <c r="E668" s="424" t="s">
        <v>300</v>
      </c>
      <c r="F668" s="423">
        <v>11.5</v>
      </c>
      <c r="G668" s="423">
        <v>12.0055112893066</v>
      </c>
      <c r="H668" s="392" t="s">
        <v>203</v>
      </c>
      <c r="I668" s="389">
        <v>250000</v>
      </c>
      <c r="J668" s="389">
        <v>250000</v>
      </c>
      <c r="K668" s="389">
        <v>241150.23</v>
      </c>
      <c r="L668" s="385">
        <v>1</v>
      </c>
    </row>
    <row r="669" spans="1:12" s="383" customFormat="1" ht="15" x14ac:dyDescent="0.25">
      <c r="A669" s="384" t="s">
        <v>256</v>
      </c>
      <c r="B669" s="392" t="s">
        <v>194</v>
      </c>
      <c r="C669" s="423">
        <v>96.4983</v>
      </c>
      <c r="D669" s="423">
        <v>9</v>
      </c>
      <c r="E669" s="424" t="s">
        <v>738</v>
      </c>
      <c r="F669" s="423">
        <v>11.5</v>
      </c>
      <c r="G669" s="423">
        <v>12.0055112893066</v>
      </c>
      <c r="H669" s="392" t="s">
        <v>203</v>
      </c>
      <c r="I669" s="389">
        <v>300000</v>
      </c>
      <c r="J669" s="389">
        <v>300000</v>
      </c>
      <c r="K669" s="389">
        <v>289494.93</v>
      </c>
      <c r="L669" s="385">
        <v>1</v>
      </c>
    </row>
    <row r="670" spans="1:12" s="383" customFormat="1" ht="15" x14ac:dyDescent="0.25">
      <c r="A670" s="384" t="s">
        <v>256</v>
      </c>
      <c r="B670" s="392" t="s">
        <v>194</v>
      </c>
      <c r="C670" s="423">
        <v>96.503799999999998</v>
      </c>
      <c r="D670" s="423">
        <v>9</v>
      </c>
      <c r="E670" s="424" t="s">
        <v>355</v>
      </c>
      <c r="F670" s="423">
        <v>11.5</v>
      </c>
      <c r="G670" s="423">
        <v>12.0055112893066</v>
      </c>
      <c r="H670" s="392" t="s">
        <v>203</v>
      </c>
      <c r="I670" s="389">
        <v>722740</v>
      </c>
      <c r="J670" s="389">
        <v>722740</v>
      </c>
      <c r="K670" s="389">
        <v>697471.62</v>
      </c>
      <c r="L670" s="385">
        <v>1</v>
      </c>
    </row>
    <row r="671" spans="1:12" s="383" customFormat="1" ht="15" x14ac:dyDescent="0.25">
      <c r="A671" s="384" t="s">
        <v>256</v>
      </c>
      <c r="B671" s="392" t="s">
        <v>194</v>
      </c>
      <c r="C671" s="423">
        <v>96.531400000000005</v>
      </c>
      <c r="D671" s="423">
        <v>9</v>
      </c>
      <c r="E671" s="424" t="s">
        <v>383</v>
      </c>
      <c r="F671" s="423">
        <v>11.5</v>
      </c>
      <c r="G671" s="423">
        <v>12.0055112893066</v>
      </c>
      <c r="H671" s="392" t="s">
        <v>203</v>
      </c>
      <c r="I671" s="389">
        <v>18555</v>
      </c>
      <c r="J671" s="389">
        <v>18555</v>
      </c>
      <c r="K671" s="389">
        <v>17911.41</v>
      </c>
      <c r="L671" s="385">
        <v>2</v>
      </c>
    </row>
    <row r="672" spans="1:12" s="383" customFormat="1" ht="15" x14ac:dyDescent="0.25">
      <c r="A672" s="384" t="s">
        <v>256</v>
      </c>
      <c r="B672" s="392" t="s">
        <v>194</v>
      </c>
      <c r="C672" s="423">
        <v>96.537000000000006</v>
      </c>
      <c r="D672" s="423">
        <v>9</v>
      </c>
      <c r="E672" s="424" t="s">
        <v>739</v>
      </c>
      <c r="F672" s="423">
        <v>11.5</v>
      </c>
      <c r="G672" s="423">
        <v>12.0055112893066</v>
      </c>
      <c r="H672" s="392" t="s">
        <v>203</v>
      </c>
      <c r="I672" s="389">
        <v>517937</v>
      </c>
      <c r="J672" s="389">
        <v>517937</v>
      </c>
      <c r="K672" s="389">
        <v>500000.84</v>
      </c>
      <c r="L672" s="385">
        <v>2</v>
      </c>
    </row>
    <row r="673" spans="1:12" s="383" customFormat="1" ht="15" x14ac:dyDescent="0.25">
      <c r="A673" s="384" t="s">
        <v>256</v>
      </c>
      <c r="B673" s="392" t="s">
        <v>194</v>
      </c>
      <c r="C673" s="423">
        <v>96.548100000000005</v>
      </c>
      <c r="D673" s="423">
        <v>9</v>
      </c>
      <c r="E673" s="424" t="s">
        <v>314</v>
      </c>
      <c r="F673" s="423">
        <v>11.5</v>
      </c>
      <c r="G673" s="423">
        <v>12.0055112893066</v>
      </c>
      <c r="H673" s="392" t="s">
        <v>203</v>
      </c>
      <c r="I673" s="389">
        <v>14420</v>
      </c>
      <c r="J673" s="389">
        <v>14420</v>
      </c>
      <c r="K673" s="389">
        <v>13922.24</v>
      </c>
      <c r="L673" s="385">
        <v>1</v>
      </c>
    </row>
    <row r="674" spans="1:12" s="383" customFormat="1" ht="15" x14ac:dyDescent="0.25">
      <c r="A674" s="384" t="s">
        <v>256</v>
      </c>
      <c r="B674" s="392" t="s">
        <v>194</v>
      </c>
      <c r="C674" s="423">
        <v>99.996899999999997</v>
      </c>
      <c r="D674" s="423">
        <v>9</v>
      </c>
      <c r="E674" s="424" t="s">
        <v>740</v>
      </c>
      <c r="F674" s="423">
        <v>9</v>
      </c>
      <c r="G674" s="423">
        <v>9.3083318789062002</v>
      </c>
      <c r="H674" s="392" t="s">
        <v>203</v>
      </c>
      <c r="I674" s="389">
        <v>200000</v>
      </c>
      <c r="J674" s="389">
        <v>200000</v>
      </c>
      <c r="K674" s="389">
        <v>199993.83</v>
      </c>
      <c r="L674" s="385">
        <v>1</v>
      </c>
    </row>
    <row r="675" spans="1:12" s="383" customFormat="1" ht="15" x14ac:dyDescent="0.25">
      <c r="A675" s="384" t="s">
        <v>256</v>
      </c>
      <c r="B675" s="392" t="s">
        <v>194</v>
      </c>
      <c r="C675" s="423">
        <v>99.998699999999999</v>
      </c>
      <c r="D675" s="423">
        <v>9</v>
      </c>
      <c r="E675" s="424" t="s">
        <v>741</v>
      </c>
      <c r="F675" s="423">
        <v>9</v>
      </c>
      <c r="G675" s="423">
        <v>9.3083318789062002</v>
      </c>
      <c r="H675" s="392" t="s">
        <v>203</v>
      </c>
      <c r="I675" s="389">
        <v>140000</v>
      </c>
      <c r="J675" s="389">
        <v>140000</v>
      </c>
      <c r="K675" s="389">
        <v>139998.17000000001</v>
      </c>
      <c r="L675" s="385">
        <v>2</v>
      </c>
    </row>
    <row r="676" spans="1:12" s="383" customFormat="1" ht="15" x14ac:dyDescent="0.25">
      <c r="A676" s="384" t="s">
        <v>256</v>
      </c>
      <c r="B676" s="392" t="s">
        <v>194</v>
      </c>
      <c r="C676" s="423">
        <v>99.999499999999998</v>
      </c>
      <c r="D676" s="423">
        <v>9</v>
      </c>
      <c r="E676" s="424" t="s">
        <v>742</v>
      </c>
      <c r="F676" s="423">
        <v>9</v>
      </c>
      <c r="G676" s="423">
        <v>9.3083318789062002</v>
      </c>
      <c r="H676" s="392" t="s">
        <v>203</v>
      </c>
      <c r="I676" s="389">
        <v>100000</v>
      </c>
      <c r="J676" s="389">
        <v>100000</v>
      </c>
      <c r="K676" s="389">
        <v>99999.45</v>
      </c>
      <c r="L676" s="385">
        <v>1</v>
      </c>
    </row>
    <row r="677" spans="1:12" s="383" customFormat="1" ht="15" x14ac:dyDescent="0.25">
      <c r="A677" s="384" t="s">
        <v>256</v>
      </c>
      <c r="B677" s="392" t="s">
        <v>194</v>
      </c>
      <c r="C677" s="423">
        <v>100</v>
      </c>
      <c r="D677" s="423">
        <v>9</v>
      </c>
      <c r="E677" s="424" t="s">
        <v>741</v>
      </c>
      <c r="F677" s="423">
        <v>8.9996272902889007</v>
      </c>
      <c r="G677" s="423">
        <v>9.3079334415358996</v>
      </c>
      <c r="H677" s="392" t="s">
        <v>203</v>
      </c>
      <c r="I677" s="389">
        <v>200000</v>
      </c>
      <c r="J677" s="389">
        <v>200000</v>
      </c>
      <c r="K677" s="389">
        <v>200000</v>
      </c>
      <c r="L677" s="385">
        <v>1</v>
      </c>
    </row>
    <row r="678" spans="1:12" s="383" customFormat="1" ht="15" x14ac:dyDescent="0.25">
      <c r="A678" s="384" t="s">
        <v>256</v>
      </c>
      <c r="B678" s="392" t="s">
        <v>194</v>
      </c>
      <c r="C678" s="423">
        <v>100.0021</v>
      </c>
      <c r="D678" s="423">
        <v>9</v>
      </c>
      <c r="E678" s="424" t="s">
        <v>511</v>
      </c>
      <c r="F678" s="423">
        <v>9</v>
      </c>
      <c r="G678" s="423">
        <v>9.3083318789062002</v>
      </c>
      <c r="H678" s="392" t="s">
        <v>203</v>
      </c>
      <c r="I678" s="389">
        <v>1000000</v>
      </c>
      <c r="J678" s="389">
        <v>1000000</v>
      </c>
      <c r="K678" s="389">
        <v>1000020.89</v>
      </c>
      <c r="L678" s="385">
        <v>1</v>
      </c>
    </row>
    <row r="679" spans="1:12" s="383" customFormat="1" ht="15" x14ac:dyDescent="0.25">
      <c r="A679" s="384" t="s">
        <v>256</v>
      </c>
      <c r="B679" s="392" t="s">
        <v>194</v>
      </c>
      <c r="C679" s="423">
        <v>100.00239999999999</v>
      </c>
      <c r="D679" s="423">
        <v>9</v>
      </c>
      <c r="E679" s="424" t="s">
        <v>743</v>
      </c>
      <c r="F679" s="423">
        <v>9</v>
      </c>
      <c r="G679" s="423">
        <v>9.3083318789062002</v>
      </c>
      <c r="H679" s="392" t="s">
        <v>203</v>
      </c>
      <c r="I679" s="389">
        <v>100000</v>
      </c>
      <c r="J679" s="389">
        <v>100000</v>
      </c>
      <c r="K679" s="389">
        <v>100002.41</v>
      </c>
      <c r="L679" s="385">
        <v>1</v>
      </c>
    </row>
    <row r="680" spans="1:12" s="383" customFormat="1" ht="15" x14ac:dyDescent="0.25">
      <c r="A680" s="384" t="s">
        <v>257</v>
      </c>
      <c r="B680" s="392" t="s">
        <v>194</v>
      </c>
      <c r="C680" s="423">
        <v>97.046899999999994</v>
      </c>
      <c r="D680" s="423">
        <v>7.5</v>
      </c>
      <c r="E680" s="424" t="s">
        <v>744</v>
      </c>
      <c r="F680" s="423">
        <v>8.5</v>
      </c>
      <c r="G680" s="423">
        <v>8.7747961721190997</v>
      </c>
      <c r="H680" s="392" t="s">
        <v>203</v>
      </c>
      <c r="I680" s="389">
        <v>8400</v>
      </c>
      <c r="J680" s="389">
        <v>12000</v>
      </c>
      <c r="K680" s="389">
        <v>8151.94</v>
      </c>
      <c r="L680" s="385">
        <v>1</v>
      </c>
    </row>
    <row r="681" spans="1:12" s="383" customFormat="1" ht="15" x14ac:dyDescent="0.25">
      <c r="A681" s="384" t="s">
        <v>257</v>
      </c>
      <c r="B681" s="392" t="s">
        <v>194</v>
      </c>
      <c r="C681" s="423">
        <v>97.729100000000003</v>
      </c>
      <c r="D681" s="423">
        <v>7</v>
      </c>
      <c r="E681" s="424" t="s">
        <v>745</v>
      </c>
      <c r="F681" s="423">
        <v>8</v>
      </c>
      <c r="G681" s="423">
        <v>8.2432159999999008</v>
      </c>
      <c r="H681" s="392" t="s">
        <v>203</v>
      </c>
      <c r="I681" s="389">
        <v>4089.94</v>
      </c>
      <c r="J681" s="389">
        <v>5725</v>
      </c>
      <c r="K681" s="389">
        <v>3997.06</v>
      </c>
      <c r="L681" s="385">
        <v>1</v>
      </c>
    </row>
    <row r="682" spans="1:12" s="383" customFormat="1" ht="15" x14ac:dyDescent="0.25">
      <c r="A682" s="384" t="s">
        <v>257</v>
      </c>
      <c r="B682" s="392" t="s">
        <v>194</v>
      </c>
      <c r="C682" s="423">
        <v>97.7333</v>
      </c>
      <c r="D682" s="423">
        <v>7</v>
      </c>
      <c r="E682" s="424" t="s">
        <v>746</v>
      </c>
      <c r="F682" s="423">
        <v>8</v>
      </c>
      <c r="G682" s="423">
        <v>8.2432159999999008</v>
      </c>
      <c r="H682" s="392" t="s">
        <v>203</v>
      </c>
      <c r="I682" s="389">
        <v>49044.95</v>
      </c>
      <c r="J682" s="389">
        <v>68651.94</v>
      </c>
      <c r="K682" s="389">
        <v>47933.24</v>
      </c>
      <c r="L682" s="385">
        <v>2</v>
      </c>
    </row>
    <row r="683" spans="1:12" s="383" customFormat="1" ht="15" x14ac:dyDescent="0.25">
      <c r="A683" s="384" t="s">
        <v>257</v>
      </c>
      <c r="B683" s="392" t="s">
        <v>194</v>
      </c>
      <c r="C683" s="423">
        <v>99.994799999999998</v>
      </c>
      <c r="D683" s="423">
        <v>8.25</v>
      </c>
      <c r="E683" s="424" t="s">
        <v>747</v>
      </c>
      <c r="F683" s="423">
        <v>8.25</v>
      </c>
      <c r="G683" s="423">
        <v>8.5087619433745001</v>
      </c>
      <c r="H683" s="392" t="s">
        <v>203</v>
      </c>
      <c r="I683" s="389">
        <v>5574</v>
      </c>
      <c r="J683" s="389">
        <v>12000</v>
      </c>
      <c r="K683" s="389">
        <v>5573.71</v>
      </c>
      <c r="L683" s="385">
        <v>1</v>
      </c>
    </row>
    <row r="684" spans="1:12" s="383" customFormat="1" ht="15" x14ac:dyDescent="0.25">
      <c r="A684" s="384" t="s">
        <v>257</v>
      </c>
      <c r="B684" s="392" t="s">
        <v>194</v>
      </c>
      <c r="C684" s="423">
        <v>99.999200000000002</v>
      </c>
      <c r="D684" s="423">
        <v>7</v>
      </c>
      <c r="E684" s="424" t="s">
        <v>745</v>
      </c>
      <c r="F684" s="423">
        <v>7</v>
      </c>
      <c r="G684" s="423">
        <v>7.1859031289062001</v>
      </c>
      <c r="H684" s="392" t="s">
        <v>203</v>
      </c>
      <c r="I684" s="389">
        <v>6685.74</v>
      </c>
      <c r="J684" s="389">
        <v>9358.5400000000009</v>
      </c>
      <c r="K684" s="389">
        <v>6685.69</v>
      </c>
      <c r="L684" s="385">
        <v>1</v>
      </c>
    </row>
    <row r="685" spans="1:12" s="383" customFormat="1" ht="15" x14ac:dyDescent="0.25">
      <c r="A685" s="384" t="s">
        <v>258</v>
      </c>
      <c r="B685" s="392" t="s">
        <v>194</v>
      </c>
      <c r="C685" s="423">
        <v>93.316299999999998</v>
      </c>
      <c r="D685" s="423">
        <v>9</v>
      </c>
      <c r="E685" s="424" t="s">
        <v>748</v>
      </c>
      <c r="F685" s="423">
        <v>11.5</v>
      </c>
      <c r="G685" s="423">
        <v>12.0055112893066</v>
      </c>
      <c r="H685" s="392" t="s">
        <v>203</v>
      </c>
      <c r="I685" s="389">
        <v>100000.8</v>
      </c>
      <c r="J685" s="389">
        <v>103703</v>
      </c>
      <c r="K685" s="389">
        <v>93317.06</v>
      </c>
      <c r="L685" s="385">
        <v>1</v>
      </c>
    </row>
    <row r="686" spans="1:12" s="383" customFormat="1" ht="15" x14ac:dyDescent="0.25">
      <c r="A686" s="384" t="s">
        <v>258</v>
      </c>
      <c r="B686" s="392" t="s">
        <v>194</v>
      </c>
      <c r="C686" s="423">
        <v>93.385300000000001</v>
      </c>
      <c r="D686" s="423">
        <v>9</v>
      </c>
      <c r="E686" s="424" t="s">
        <v>749</v>
      </c>
      <c r="F686" s="423">
        <v>11.5</v>
      </c>
      <c r="G686" s="423">
        <v>12.0055112893066</v>
      </c>
      <c r="H686" s="392" t="s">
        <v>203</v>
      </c>
      <c r="I686" s="389">
        <v>400000.32</v>
      </c>
      <c r="J686" s="389">
        <v>414809</v>
      </c>
      <c r="K686" s="389">
        <v>373541.58</v>
      </c>
      <c r="L686" s="385">
        <v>1</v>
      </c>
    </row>
    <row r="687" spans="1:12" s="383" customFormat="1" ht="15" x14ac:dyDescent="0.25">
      <c r="A687" s="384" t="s">
        <v>258</v>
      </c>
      <c r="B687" s="392" t="s">
        <v>194</v>
      </c>
      <c r="C687" s="423">
        <v>95.920699999999997</v>
      </c>
      <c r="D687" s="423">
        <v>9</v>
      </c>
      <c r="E687" s="424" t="s">
        <v>750</v>
      </c>
      <c r="F687" s="423">
        <v>10.5</v>
      </c>
      <c r="G687" s="423">
        <v>10.920720136962901</v>
      </c>
      <c r="H687" s="392" t="s">
        <v>203</v>
      </c>
      <c r="I687" s="389">
        <v>500000.16</v>
      </c>
      <c r="J687" s="389">
        <v>518511</v>
      </c>
      <c r="K687" s="389">
        <v>479603.42</v>
      </c>
      <c r="L687" s="385">
        <v>1</v>
      </c>
    </row>
    <row r="688" spans="1:12" s="383" customFormat="1" ht="15.6" x14ac:dyDescent="0.3">
      <c r="A688" s="386" t="s">
        <v>201</v>
      </c>
      <c r="B688" s="403" t="s">
        <v>201</v>
      </c>
      <c r="C688" s="421" t="s">
        <v>201</v>
      </c>
      <c r="D688" s="421" t="s">
        <v>201</v>
      </c>
      <c r="E688" s="422" t="s">
        <v>201</v>
      </c>
      <c r="F688" s="421" t="s">
        <v>201</v>
      </c>
      <c r="G688" s="421" t="s">
        <v>201</v>
      </c>
      <c r="H688" s="403" t="s">
        <v>201</v>
      </c>
      <c r="I688" s="391">
        <v>30606506.359999999</v>
      </c>
      <c r="J688" s="391">
        <v>32696688.620000001</v>
      </c>
      <c r="K688" s="391">
        <v>29935407.09</v>
      </c>
      <c r="L688" s="387">
        <v>179</v>
      </c>
    </row>
    <row r="689" spans="1:12" s="383" customFormat="1" ht="15.6" x14ac:dyDescent="0.3">
      <c r="A689" s="386" t="s">
        <v>133</v>
      </c>
      <c r="B689" s="403"/>
      <c r="C689" s="421"/>
      <c r="D689" s="421"/>
      <c r="E689" s="422"/>
      <c r="F689" s="421"/>
      <c r="G689" s="421"/>
      <c r="H689" s="403"/>
      <c r="I689" s="391"/>
      <c r="J689" s="391"/>
      <c r="K689" s="391"/>
      <c r="L689" s="387"/>
    </row>
    <row r="690" spans="1:12" s="383" customFormat="1" ht="15" x14ac:dyDescent="0.25">
      <c r="A690" s="384" t="s">
        <v>223</v>
      </c>
      <c r="B690" s="392" t="s">
        <v>194</v>
      </c>
      <c r="C690" s="423">
        <v>100</v>
      </c>
      <c r="D690" s="423">
        <v>6.98</v>
      </c>
      <c r="E690" s="424" t="s">
        <v>666</v>
      </c>
      <c r="F690" s="423">
        <v>6.9799999999999001</v>
      </c>
      <c r="G690" s="423">
        <v>7.1018009999998002</v>
      </c>
      <c r="H690" s="392" t="s">
        <v>203</v>
      </c>
      <c r="I690" s="389">
        <v>25000000</v>
      </c>
      <c r="J690" s="389">
        <v>25000000</v>
      </c>
      <c r="K690" s="389">
        <v>25000000</v>
      </c>
      <c r="L690" s="385">
        <v>3</v>
      </c>
    </row>
    <row r="691" spans="1:12" s="383" customFormat="1" ht="15.6" x14ac:dyDescent="0.3">
      <c r="A691" s="386" t="s">
        <v>201</v>
      </c>
      <c r="B691" s="403" t="s">
        <v>201</v>
      </c>
      <c r="C691" s="421" t="s">
        <v>201</v>
      </c>
      <c r="D691" s="421" t="s">
        <v>201</v>
      </c>
      <c r="E691" s="422" t="s">
        <v>201</v>
      </c>
      <c r="F691" s="421" t="s">
        <v>201</v>
      </c>
      <c r="G691" s="421" t="s">
        <v>201</v>
      </c>
      <c r="H691" s="403" t="s">
        <v>201</v>
      </c>
      <c r="I691" s="391">
        <v>25000000</v>
      </c>
      <c r="J691" s="391">
        <v>25000000</v>
      </c>
      <c r="K691" s="391">
        <v>25000000</v>
      </c>
      <c r="L691" s="387">
        <v>3</v>
      </c>
    </row>
    <row r="692" spans="1:12" s="383" customFormat="1" ht="15.6" x14ac:dyDescent="0.3">
      <c r="A692" s="386" t="s">
        <v>117</v>
      </c>
      <c r="B692" s="403"/>
      <c r="C692" s="421"/>
      <c r="D692" s="421"/>
      <c r="E692" s="422"/>
      <c r="F692" s="421"/>
      <c r="G692" s="421"/>
      <c r="H692" s="403"/>
      <c r="I692" s="391"/>
      <c r="J692" s="391"/>
      <c r="K692" s="391"/>
      <c r="L692" s="387"/>
    </row>
    <row r="693" spans="1:12" s="383" customFormat="1" ht="15" x14ac:dyDescent="0.25">
      <c r="A693" s="384" t="s">
        <v>322</v>
      </c>
      <c r="B693" s="392" t="s">
        <v>194</v>
      </c>
      <c r="C693" s="423">
        <v>83.843800000000002</v>
      </c>
      <c r="D693" s="423">
        <v>8.5</v>
      </c>
      <c r="E693" s="424" t="s">
        <v>751</v>
      </c>
      <c r="F693" s="423">
        <v>13.5</v>
      </c>
      <c r="G693" s="423">
        <v>14.1989445900878</v>
      </c>
      <c r="H693" s="392" t="s">
        <v>203</v>
      </c>
      <c r="I693" s="389">
        <v>146054.39999999999</v>
      </c>
      <c r="J693" s="389">
        <v>146054.39999999999</v>
      </c>
      <c r="K693" s="389">
        <v>122457.60000000001</v>
      </c>
      <c r="L693" s="385">
        <v>1</v>
      </c>
    </row>
    <row r="694" spans="1:12" s="383" customFormat="1" ht="15" x14ac:dyDescent="0.25">
      <c r="A694" s="384" t="s">
        <v>322</v>
      </c>
      <c r="B694" s="392" t="s">
        <v>194</v>
      </c>
      <c r="C694" s="423">
        <v>84.5488</v>
      </c>
      <c r="D694" s="423">
        <v>8.5</v>
      </c>
      <c r="E694" s="424" t="s">
        <v>752</v>
      </c>
      <c r="F694" s="423">
        <v>13.5</v>
      </c>
      <c r="G694" s="423">
        <v>14.1989445900878</v>
      </c>
      <c r="H694" s="392" t="s">
        <v>203</v>
      </c>
      <c r="I694" s="389">
        <v>146054.39999999999</v>
      </c>
      <c r="J694" s="389">
        <v>146054.39999999999</v>
      </c>
      <c r="K694" s="389">
        <v>123487.22</v>
      </c>
      <c r="L694" s="385">
        <v>1</v>
      </c>
    </row>
    <row r="695" spans="1:12" s="383" customFormat="1" ht="15" x14ac:dyDescent="0.25">
      <c r="A695" s="384" t="s">
        <v>322</v>
      </c>
      <c r="B695" s="392" t="s">
        <v>194</v>
      </c>
      <c r="C695" s="423">
        <v>85.2607</v>
      </c>
      <c r="D695" s="423">
        <v>8.5</v>
      </c>
      <c r="E695" s="424" t="s">
        <v>753</v>
      </c>
      <c r="F695" s="423">
        <v>13.5</v>
      </c>
      <c r="G695" s="423">
        <v>14.1989445900878</v>
      </c>
      <c r="H695" s="392" t="s">
        <v>203</v>
      </c>
      <c r="I695" s="389">
        <v>146054.39999999999</v>
      </c>
      <c r="J695" s="389">
        <v>146054.39999999999</v>
      </c>
      <c r="K695" s="389">
        <v>124527.02</v>
      </c>
      <c r="L695" s="385">
        <v>1</v>
      </c>
    </row>
    <row r="696" spans="1:12" s="383" customFormat="1" ht="15" x14ac:dyDescent="0.25">
      <c r="A696" s="384" t="s">
        <v>322</v>
      </c>
      <c r="B696" s="392" t="s">
        <v>194</v>
      </c>
      <c r="C696" s="423">
        <v>86.013499999999993</v>
      </c>
      <c r="D696" s="423">
        <v>8.5</v>
      </c>
      <c r="E696" s="424" t="s">
        <v>754</v>
      </c>
      <c r="F696" s="423">
        <v>13.5</v>
      </c>
      <c r="G696" s="423">
        <v>14.1989445900878</v>
      </c>
      <c r="H696" s="392" t="s">
        <v>203</v>
      </c>
      <c r="I696" s="389">
        <v>146054.39999999999</v>
      </c>
      <c r="J696" s="389">
        <v>146054.39999999999</v>
      </c>
      <c r="K696" s="389">
        <v>125626.5</v>
      </c>
      <c r="L696" s="385">
        <v>1</v>
      </c>
    </row>
    <row r="697" spans="1:12" s="383" customFormat="1" ht="15" x14ac:dyDescent="0.25">
      <c r="A697" s="384" t="s">
        <v>322</v>
      </c>
      <c r="B697" s="392" t="s">
        <v>194</v>
      </c>
      <c r="C697" s="423">
        <v>86.791700000000006</v>
      </c>
      <c r="D697" s="423">
        <v>8.5</v>
      </c>
      <c r="E697" s="424" t="s">
        <v>755</v>
      </c>
      <c r="F697" s="423">
        <v>13.5</v>
      </c>
      <c r="G697" s="423">
        <v>14.1989445900878</v>
      </c>
      <c r="H697" s="392" t="s">
        <v>203</v>
      </c>
      <c r="I697" s="389">
        <v>100000.4</v>
      </c>
      <c r="J697" s="389">
        <v>100000.4</v>
      </c>
      <c r="K697" s="389">
        <v>86792.04</v>
      </c>
      <c r="L697" s="385">
        <v>1</v>
      </c>
    </row>
    <row r="698" spans="1:12" s="383" customFormat="1" ht="15" x14ac:dyDescent="0.25">
      <c r="A698" s="384" t="s">
        <v>322</v>
      </c>
      <c r="B698" s="392" t="s">
        <v>194</v>
      </c>
      <c r="C698" s="423">
        <v>92.700999999999993</v>
      </c>
      <c r="D698" s="423">
        <v>8</v>
      </c>
      <c r="E698" s="424" t="s">
        <v>756</v>
      </c>
      <c r="F698" s="423">
        <v>12.5</v>
      </c>
      <c r="G698" s="423">
        <v>13.0982398986816</v>
      </c>
      <c r="H698" s="392" t="s">
        <v>203</v>
      </c>
      <c r="I698" s="389">
        <v>175300</v>
      </c>
      <c r="J698" s="389">
        <v>175300</v>
      </c>
      <c r="K698" s="389">
        <v>162504.76999999999</v>
      </c>
      <c r="L698" s="385">
        <v>1</v>
      </c>
    </row>
    <row r="699" spans="1:12" s="383" customFormat="1" ht="15" x14ac:dyDescent="0.25">
      <c r="A699" s="384" t="s">
        <v>260</v>
      </c>
      <c r="B699" s="392" t="s">
        <v>194</v>
      </c>
      <c r="C699" s="423">
        <v>98.833600000000004</v>
      </c>
      <c r="D699" s="423">
        <v>8.5</v>
      </c>
      <c r="E699" s="424" t="s">
        <v>605</v>
      </c>
      <c r="F699" s="423">
        <v>9.25</v>
      </c>
      <c r="G699" s="423">
        <v>9.5758345544586003</v>
      </c>
      <c r="H699" s="392" t="s">
        <v>203</v>
      </c>
      <c r="I699" s="389">
        <v>195551</v>
      </c>
      <c r="J699" s="389">
        <v>195551</v>
      </c>
      <c r="K699" s="389">
        <v>193270.02</v>
      </c>
      <c r="L699" s="385">
        <v>1</v>
      </c>
    </row>
    <row r="700" spans="1:12" s="383" customFormat="1" ht="15" x14ac:dyDescent="0.25">
      <c r="A700" s="384" t="s">
        <v>260</v>
      </c>
      <c r="B700" s="392" t="s">
        <v>194</v>
      </c>
      <c r="C700" s="423">
        <v>98.994200000000006</v>
      </c>
      <c r="D700" s="423">
        <v>8.5</v>
      </c>
      <c r="E700" s="424" t="s">
        <v>385</v>
      </c>
      <c r="F700" s="423">
        <v>9.25</v>
      </c>
      <c r="G700" s="423">
        <v>9.5758345544586003</v>
      </c>
      <c r="H700" s="392" t="s">
        <v>203</v>
      </c>
      <c r="I700" s="389">
        <v>15133</v>
      </c>
      <c r="J700" s="389">
        <v>15133</v>
      </c>
      <c r="K700" s="389">
        <v>14980.79</v>
      </c>
      <c r="L700" s="385">
        <v>1</v>
      </c>
    </row>
    <row r="701" spans="1:12" s="383" customFormat="1" ht="15" x14ac:dyDescent="0.25">
      <c r="A701" s="384" t="s">
        <v>268</v>
      </c>
      <c r="B701" s="392" t="s">
        <v>194</v>
      </c>
      <c r="C701" s="423">
        <v>93.910499999999999</v>
      </c>
      <c r="D701" s="423">
        <v>9.75</v>
      </c>
      <c r="E701" s="424" t="s">
        <v>757</v>
      </c>
      <c r="F701" s="423">
        <v>12</v>
      </c>
      <c r="G701" s="423">
        <v>12.550881</v>
      </c>
      <c r="H701" s="392" t="s">
        <v>203</v>
      </c>
      <c r="I701" s="389">
        <v>130000</v>
      </c>
      <c r="J701" s="389">
        <v>130000</v>
      </c>
      <c r="K701" s="389">
        <v>122083.69</v>
      </c>
      <c r="L701" s="385">
        <v>1</v>
      </c>
    </row>
    <row r="702" spans="1:12" s="383" customFormat="1" ht="15" x14ac:dyDescent="0.25">
      <c r="A702" s="384" t="s">
        <v>269</v>
      </c>
      <c r="B702" s="392" t="s">
        <v>194</v>
      </c>
      <c r="C702" s="423">
        <v>95.487799999999993</v>
      </c>
      <c r="D702" s="423">
        <v>9.5</v>
      </c>
      <c r="E702" s="424" t="s">
        <v>677</v>
      </c>
      <c r="F702" s="423">
        <v>12</v>
      </c>
      <c r="G702" s="423">
        <v>12.550881</v>
      </c>
      <c r="H702" s="392" t="s">
        <v>203</v>
      </c>
      <c r="I702" s="389">
        <v>10229</v>
      </c>
      <c r="J702" s="389">
        <v>10229</v>
      </c>
      <c r="K702" s="389">
        <v>9767.4500000000007</v>
      </c>
      <c r="L702" s="385">
        <v>1</v>
      </c>
    </row>
    <row r="703" spans="1:12" s="383" customFormat="1" ht="15" x14ac:dyDescent="0.25">
      <c r="A703" s="384" t="s">
        <v>269</v>
      </c>
      <c r="B703" s="392" t="s">
        <v>194</v>
      </c>
      <c r="C703" s="423">
        <v>96.389399999999995</v>
      </c>
      <c r="D703" s="423">
        <v>9</v>
      </c>
      <c r="E703" s="424" t="s">
        <v>758</v>
      </c>
      <c r="F703" s="423">
        <v>12</v>
      </c>
      <c r="G703" s="423">
        <v>12.550881</v>
      </c>
      <c r="H703" s="392" t="s">
        <v>203</v>
      </c>
      <c r="I703" s="389">
        <v>5044</v>
      </c>
      <c r="J703" s="389">
        <v>5044</v>
      </c>
      <c r="K703" s="389">
        <v>4861.88</v>
      </c>
      <c r="L703" s="385">
        <v>1</v>
      </c>
    </row>
    <row r="704" spans="1:12" s="383" customFormat="1" ht="15" x14ac:dyDescent="0.25">
      <c r="A704" s="384" t="s">
        <v>269</v>
      </c>
      <c r="B704" s="392" t="s">
        <v>194</v>
      </c>
      <c r="C704" s="423">
        <v>96.995699999999999</v>
      </c>
      <c r="D704" s="423">
        <v>9.5</v>
      </c>
      <c r="E704" s="424" t="s">
        <v>733</v>
      </c>
      <c r="F704" s="423">
        <v>12</v>
      </c>
      <c r="G704" s="423">
        <v>12.550881</v>
      </c>
      <c r="H704" s="392" t="s">
        <v>203</v>
      </c>
      <c r="I704" s="389">
        <v>31250</v>
      </c>
      <c r="J704" s="389">
        <v>31250</v>
      </c>
      <c r="K704" s="389">
        <v>30311.17</v>
      </c>
      <c r="L704" s="385">
        <v>1</v>
      </c>
    </row>
    <row r="705" spans="1:12" s="383" customFormat="1" ht="15" x14ac:dyDescent="0.25">
      <c r="A705" s="384" t="s">
        <v>269</v>
      </c>
      <c r="B705" s="392" t="s">
        <v>194</v>
      </c>
      <c r="C705" s="423">
        <v>99.821700000000007</v>
      </c>
      <c r="D705" s="423">
        <v>9.5</v>
      </c>
      <c r="E705" s="424" t="s">
        <v>421</v>
      </c>
      <c r="F705" s="423">
        <v>10</v>
      </c>
      <c r="G705" s="423">
        <v>10.381289062499899</v>
      </c>
      <c r="H705" s="392" t="s">
        <v>203</v>
      </c>
      <c r="I705" s="389">
        <v>31250</v>
      </c>
      <c r="J705" s="389">
        <v>31250</v>
      </c>
      <c r="K705" s="389">
        <v>31194.27</v>
      </c>
      <c r="L705" s="385">
        <v>1</v>
      </c>
    </row>
    <row r="706" spans="1:12" s="383" customFormat="1" ht="15" x14ac:dyDescent="0.25">
      <c r="A706" s="384" t="s">
        <v>269</v>
      </c>
      <c r="B706" s="392" t="s">
        <v>194</v>
      </c>
      <c r="C706" s="423">
        <v>99.993600000000001</v>
      </c>
      <c r="D706" s="423">
        <v>9.5</v>
      </c>
      <c r="E706" s="424" t="s">
        <v>216</v>
      </c>
      <c r="F706" s="423">
        <v>9.5</v>
      </c>
      <c r="G706" s="423">
        <v>9.8438279104003001</v>
      </c>
      <c r="H706" s="392" t="s">
        <v>203</v>
      </c>
      <c r="I706" s="389">
        <v>20761</v>
      </c>
      <c r="J706" s="389">
        <v>20761</v>
      </c>
      <c r="K706" s="389">
        <v>20759.669999999998</v>
      </c>
      <c r="L706" s="385">
        <v>1</v>
      </c>
    </row>
    <row r="707" spans="1:12" s="383" customFormat="1" ht="15" x14ac:dyDescent="0.25">
      <c r="A707" s="384" t="s">
        <v>269</v>
      </c>
      <c r="B707" s="392" t="s">
        <v>194</v>
      </c>
      <c r="C707" s="423">
        <v>99.994299999999996</v>
      </c>
      <c r="D707" s="423">
        <v>9</v>
      </c>
      <c r="E707" s="424" t="s">
        <v>239</v>
      </c>
      <c r="F707" s="423">
        <v>9</v>
      </c>
      <c r="G707" s="423">
        <v>9.3083318789062002</v>
      </c>
      <c r="H707" s="392" t="s">
        <v>203</v>
      </c>
      <c r="I707" s="389">
        <v>11296</v>
      </c>
      <c r="J707" s="389">
        <v>11296</v>
      </c>
      <c r="K707" s="389">
        <v>11295.36</v>
      </c>
      <c r="L707" s="385">
        <v>1</v>
      </c>
    </row>
    <row r="708" spans="1:12" s="383" customFormat="1" ht="15" x14ac:dyDescent="0.25">
      <c r="A708" s="384" t="s">
        <v>324</v>
      </c>
      <c r="B708" s="392" t="s">
        <v>194</v>
      </c>
      <c r="C708" s="423">
        <v>94.245099999999994</v>
      </c>
      <c r="D708" s="423">
        <v>10</v>
      </c>
      <c r="E708" s="424" t="s">
        <v>361</v>
      </c>
      <c r="F708" s="423">
        <v>13</v>
      </c>
      <c r="G708" s="423">
        <v>13.647592816406201</v>
      </c>
      <c r="H708" s="392" t="s">
        <v>203</v>
      </c>
      <c r="I708" s="389">
        <v>16877</v>
      </c>
      <c r="J708" s="389">
        <v>16877</v>
      </c>
      <c r="K708" s="389">
        <v>15905.74</v>
      </c>
      <c r="L708" s="385">
        <v>1</v>
      </c>
    </row>
    <row r="709" spans="1:12" s="383" customFormat="1" ht="15" x14ac:dyDescent="0.25">
      <c r="A709" s="384" t="s">
        <v>324</v>
      </c>
      <c r="B709" s="392" t="s">
        <v>194</v>
      </c>
      <c r="C709" s="423">
        <v>94.763199999999998</v>
      </c>
      <c r="D709" s="423">
        <v>10</v>
      </c>
      <c r="E709" s="424" t="s">
        <v>759</v>
      </c>
      <c r="F709" s="423">
        <v>13</v>
      </c>
      <c r="G709" s="423">
        <v>13.647592816406201</v>
      </c>
      <c r="H709" s="392" t="s">
        <v>203</v>
      </c>
      <c r="I709" s="389">
        <v>10242</v>
      </c>
      <c r="J709" s="389">
        <v>10242</v>
      </c>
      <c r="K709" s="389">
        <v>9705.65</v>
      </c>
      <c r="L709" s="385">
        <v>1</v>
      </c>
    </row>
    <row r="710" spans="1:12" s="383" customFormat="1" ht="15" x14ac:dyDescent="0.25">
      <c r="A710" s="384" t="s">
        <v>324</v>
      </c>
      <c r="B710" s="392" t="s">
        <v>194</v>
      </c>
      <c r="C710" s="423">
        <v>94.802199999999999</v>
      </c>
      <c r="D710" s="423">
        <v>10</v>
      </c>
      <c r="E710" s="424" t="s">
        <v>760</v>
      </c>
      <c r="F710" s="423">
        <v>13</v>
      </c>
      <c r="G710" s="423">
        <v>13.647592816406201</v>
      </c>
      <c r="H710" s="392" t="s">
        <v>203</v>
      </c>
      <c r="I710" s="389">
        <v>20979</v>
      </c>
      <c r="J710" s="389">
        <v>20979</v>
      </c>
      <c r="K710" s="389">
        <v>19888.54</v>
      </c>
      <c r="L710" s="385">
        <v>1</v>
      </c>
    </row>
    <row r="711" spans="1:12" s="383" customFormat="1" ht="15" x14ac:dyDescent="0.25">
      <c r="A711" s="384" t="s">
        <v>384</v>
      </c>
      <c r="B711" s="392" t="s">
        <v>194</v>
      </c>
      <c r="C711" s="423">
        <v>94.218900000000005</v>
      </c>
      <c r="D711" s="423">
        <v>8.5</v>
      </c>
      <c r="E711" s="424" t="s">
        <v>761</v>
      </c>
      <c r="F711" s="423">
        <v>10.5</v>
      </c>
      <c r="G711" s="423">
        <v>10.920720136962901</v>
      </c>
      <c r="H711" s="392" t="s">
        <v>203</v>
      </c>
      <c r="I711" s="389">
        <v>242000</v>
      </c>
      <c r="J711" s="389">
        <v>242000</v>
      </c>
      <c r="K711" s="389">
        <v>228009.84</v>
      </c>
      <c r="L711" s="385">
        <v>1</v>
      </c>
    </row>
    <row r="712" spans="1:12" s="383" customFormat="1" ht="15" x14ac:dyDescent="0.25">
      <c r="A712" s="384" t="s">
        <v>384</v>
      </c>
      <c r="B712" s="392" t="s">
        <v>194</v>
      </c>
      <c r="C712" s="423">
        <v>94.5672</v>
      </c>
      <c r="D712" s="423">
        <v>8.5</v>
      </c>
      <c r="E712" s="424" t="s">
        <v>346</v>
      </c>
      <c r="F712" s="423">
        <v>10.5</v>
      </c>
      <c r="G712" s="423">
        <v>10.920720136962901</v>
      </c>
      <c r="H712" s="392" t="s">
        <v>203</v>
      </c>
      <c r="I712" s="389">
        <v>250000</v>
      </c>
      <c r="J712" s="389">
        <v>250000</v>
      </c>
      <c r="K712" s="389">
        <v>236418.05</v>
      </c>
      <c r="L712" s="385">
        <v>1</v>
      </c>
    </row>
    <row r="713" spans="1:12" s="383" customFormat="1" ht="15" x14ac:dyDescent="0.25">
      <c r="A713" s="384" t="s">
        <v>384</v>
      </c>
      <c r="B713" s="392" t="s">
        <v>194</v>
      </c>
      <c r="C713" s="423">
        <v>94.924599999999998</v>
      </c>
      <c r="D713" s="423">
        <v>8.5</v>
      </c>
      <c r="E713" s="424" t="s">
        <v>300</v>
      </c>
      <c r="F713" s="423">
        <v>10.5</v>
      </c>
      <c r="G713" s="423">
        <v>10.920720136962901</v>
      </c>
      <c r="H713" s="392" t="s">
        <v>203</v>
      </c>
      <c r="I713" s="389">
        <v>250000</v>
      </c>
      <c r="J713" s="389">
        <v>250000</v>
      </c>
      <c r="K713" s="389">
        <v>237311.6</v>
      </c>
      <c r="L713" s="385">
        <v>1</v>
      </c>
    </row>
    <row r="714" spans="1:12" s="383" customFormat="1" ht="15" x14ac:dyDescent="0.25">
      <c r="A714" s="384" t="s">
        <v>384</v>
      </c>
      <c r="B714" s="392" t="s">
        <v>194</v>
      </c>
      <c r="C714" s="423">
        <v>95.291399999999996</v>
      </c>
      <c r="D714" s="423">
        <v>8.5</v>
      </c>
      <c r="E714" s="424" t="s">
        <v>380</v>
      </c>
      <c r="F714" s="423">
        <v>10.5</v>
      </c>
      <c r="G714" s="423">
        <v>10.920720136962901</v>
      </c>
      <c r="H714" s="392" t="s">
        <v>203</v>
      </c>
      <c r="I714" s="389">
        <v>250000</v>
      </c>
      <c r="J714" s="389">
        <v>250000</v>
      </c>
      <c r="K714" s="389">
        <v>238228.6</v>
      </c>
      <c r="L714" s="385">
        <v>1</v>
      </c>
    </row>
    <row r="715" spans="1:12" s="383" customFormat="1" ht="15" x14ac:dyDescent="0.25">
      <c r="A715" s="384" t="s">
        <v>384</v>
      </c>
      <c r="B715" s="392" t="s">
        <v>194</v>
      </c>
      <c r="C715" s="423">
        <v>95.667900000000003</v>
      </c>
      <c r="D715" s="423">
        <v>8.5</v>
      </c>
      <c r="E715" s="424" t="s">
        <v>762</v>
      </c>
      <c r="F715" s="423">
        <v>10.5</v>
      </c>
      <c r="G715" s="423">
        <v>10.920720136962901</v>
      </c>
      <c r="H715" s="392" t="s">
        <v>203</v>
      </c>
      <c r="I715" s="389">
        <v>250000</v>
      </c>
      <c r="J715" s="389">
        <v>250000</v>
      </c>
      <c r="K715" s="389">
        <v>239169.68</v>
      </c>
      <c r="L715" s="385">
        <v>1</v>
      </c>
    </row>
    <row r="716" spans="1:12" s="383" customFormat="1" ht="15" x14ac:dyDescent="0.25">
      <c r="A716" s="384" t="s">
        <v>384</v>
      </c>
      <c r="B716" s="392" t="s">
        <v>194</v>
      </c>
      <c r="C716" s="423">
        <v>96.054199999999994</v>
      </c>
      <c r="D716" s="423">
        <v>8.5</v>
      </c>
      <c r="E716" s="424" t="s">
        <v>301</v>
      </c>
      <c r="F716" s="423">
        <v>10.5</v>
      </c>
      <c r="G716" s="423">
        <v>10.920720136963</v>
      </c>
      <c r="H716" s="392" t="s">
        <v>203</v>
      </c>
      <c r="I716" s="389">
        <v>250000</v>
      </c>
      <c r="J716" s="389">
        <v>250000</v>
      </c>
      <c r="K716" s="389">
        <v>240135.46</v>
      </c>
      <c r="L716" s="385">
        <v>1</v>
      </c>
    </row>
    <row r="717" spans="1:12" s="383" customFormat="1" ht="15" x14ac:dyDescent="0.25">
      <c r="A717" s="384" t="s">
        <v>252</v>
      </c>
      <c r="B717" s="392" t="s">
        <v>194</v>
      </c>
      <c r="C717" s="423">
        <v>97.740200000000002</v>
      </c>
      <c r="D717" s="423">
        <v>8.5</v>
      </c>
      <c r="E717" s="424" t="s">
        <v>763</v>
      </c>
      <c r="F717" s="423">
        <v>10.5</v>
      </c>
      <c r="G717" s="423">
        <v>10.920720136962901</v>
      </c>
      <c r="H717" s="392" t="s">
        <v>203</v>
      </c>
      <c r="I717" s="389">
        <v>137500</v>
      </c>
      <c r="J717" s="389">
        <v>137500</v>
      </c>
      <c r="K717" s="389">
        <v>134392.72</v>
      </c>
      <c r="L717" s="385">
        <v>1</v>
      </c>
    </row>
    <row r="718" spans="1:12" s="383" customFormat="1" ht="15" x14ac:dyDescent="0.25">
      <c r="A718" s="384" t="s">
        <v>256</v>
      </c>
      <c r="B718" s="392" t="s">
        <v>194</v>
      </c>
      <c r="C718" s="423">
        <v>93.828999999999994</v>
      </c>
      <c r="D718" s="423">
        <v>9</v>
      </c>
      <c r="E718" s="424" t="s">
        <v>764</v>
      </c>
      <c r="F718" s="423">
        <v>11.5</v>
      </c>
      <c r="G718" s="423">
        <v>12.0055112893066</v>
      </c>
      <c r="H718" s="392" t="s">
        <v>203</v>
      </c>
      <c r="I718" s="389">
        <v>41850</v>
      </c>
      <c r="J718" s="389">
        <v>41850</v>
      </c>
      <c r="K718" s="389">
        <v>39267.449999999997</v>
      </c>
      <c r="L718" s="385">
        <v>1</v>
      </c>
    </row>
    <row r="719" spans="1:12" s="383" customFormat="1" ht="15" x14ac:dyDescent="0.25">
      <c r="A719" s="384" t="s">
        <v>256</v>
      </c>
      <c r="B719" s="392" t="s">
        <v>194</v>
      </c>
      <c r="C719" s="423">
        <v>94.276799999999994</v>
      </c>
      <c r="D719" s="423">
        <v>9</v>
      </c>
      <c r="E719" s="424" t="s">
        <v>765</v>
      </c>
      <c r="F719" s="423">
        <v>11.5</v>
      </c>
      <c r="G719" s="423">
        <v>12.0055112893066</v>
      </c>
      <c r="H719" s="392" t="s">
        <v>203</v>
      </c>
      <c r="I719" s="389">
        <v>41650</v>
      </c>
      <c r="J719" s="389">
        <v>41650</v>
      </c>
      <c r="K719" s="389">
        <v>39266.28</v>
      </c>
      <c r="L719" s="385">
        <v>1</v>
      </c>
    </row>
    <row r="720" spans="1:12" s="383" customFormat="1" ht="15" x14ac:dyDescent="0.25">
      <c r="A720" s="384" t="s">
        <v>256</v>
      </c>
      <c r="B720" s="392" t="s">
        <v>194</v>
      </c>
      <c r="C720" s="423">
        <v>94.737399999999994</v>
      </c>
      <c r="D720" s="423">
        <v>9</v>
      </c>
      <c r="E720" s="424" t="s">
        <v>766</v>
      </c>
      <c r="F720" s="423">
        <v>11.5</v>
      </c>
      <c r="G720" s="423">
        <v>12.0055112893066</v>
      </c>
      <c r="H720" s="392" t="s">
        <v>203</v>
      </c>
      <c r="I720" s="389">
        <v>41650</v>
      </c>
      <c r="J720" s="389">
        <v>41650</v>
      </c>
      <c r="K720" s="389">
        <v>39458.129999999997</v>
      </c>
      <c r="L720" s="385">
        <v>1</v>
      </c>
    </row>
    <row r="721" spans="1:12" s="383" customFormat="1" ht="15" x14ac:dyDescent="0.25">
      <c r="A721" s="384" t="s">
        <v>256</v>
      </c>
      <c r="B721" s="392" t="s">
        <v>194</v>
      </c>
      <c r="C721" s="423">
        <v>95.211299999999994</v>
      </c>
      <c r="D721" s="423">
        <v>9</v>
      </c>
      <c r="E721" s="424" t="s">
        <v>454</v>
      </c>
      <c r="F721" s="423">
        <v>11.5</v>
      </c>
      <c r="G721" s="423">
        <v>12.0055112893066</v>
      </c>
      <c r="H721" s="392" t="s">
        <v>203</v>
      </c>
      <c r="I721" s="389">
        <v>41650</v>
      </c>
      <c r="J721" s="389">
        <v>41650</v>
      </c>
      <c r="K721" s="389">
        <v>39655.5</v>
      </c>
      <c r="L721" s="385">
        <v>1</v>
      </c>
    </row>
    <row r="722" spans="1:12" s="383" customFormat="1" ht="15" x14ac:dyDescent="0.25">
      <c r="A722" s="384" t="s">
        <v>256</v>
      </c>
      <c r="B722" s="392" t="s">
        <v>194</v>
      </c>
      <c r="C722" s="423">
        <v>95.698800000000006</v>
      </c>
      <c r="D722" s="423">
        <v>9</v>
      </c>
      <c r="E722" s="424" t="s">
        <v>767</v>
      </c>
      <c r="F722" s="423">
        <v>11.5</v>
      </c>
      <c r="G722" s="423">
        <v>12.0055112893066</v>
      </c>
      <c r="H722" s="392" t="s">
        <v>203</v>
      </c>
      <c r="I722" s="389">
        <v>41650</v>
      </c>
      <c r="J722" s="389">
        <v>41650</v>
      </c>
      <c r="K722" s="389">
        <v>39858.53</v>
      </c>
      <c r="L722" s="385">
        <v>1</v>
      </c>
    </row>
    <row r="723" spans="1:12" s="383" customFormat="1" ht="15" x14ac:dyDescent="0.25">
      <c r="A723" s="384" t="s">
        <v>256</v>
      </c>
      <c r="B723" s="392" t="s">
        <v>194</v>
      </c>
      <c r="C723" s="423">
        <v>96.200299999999999</v>
      </c>
      <c r="D723" s="423">
        <v>9</v>
      </c>
      <c r="E723" s="424" t="s">
        <v>768</v>
      </c>
      <c r="F723" s="423">
        <v>11.5</v>
      </c>
      <c r="G723" s="423">
        <v>12.0055112893066</v>
      </c>
      <c r="H723" s="392" t="s">
        <v>203</v>
      </c>
      <c r="I723" s="389">
        <v>41650</v>
      </c>
      <c r="J723" s="389">
        <v>41650</v>
      </c>
      <c r="K723" s="389">
        <v>40067.410000000003</v>
      </c>
      <c r="L723" s="385">
        <v>1</v>
      </c>
    </row>
    <row r="724" spans="1:12" s="383" customFormat="1" ht="15" x14ac:dyDescent="0.25">
      <c r="A724" s="384" t="s">
        <v>256</v>
      </c>
      <c r="B724" s="392" t="s">
        <v>194</v>
      </c>
      <c r="C724" s="423">
        <v>96.716200000000001</v>
      </c>
      <c r="D724" s="423">
        <v>9</v>
      </c>
      <c r="E724" s="424" t="s">
        <v>769</v>
      </c>
      <c r="F724" s="423">
        <v>11.5</v>
      </c>
      <c r="G724" s="423">
        <v>12.0055112893066</v>
      </c>
      <c r="H724" s="392" t="s">
        <v>203</v>
      </c>
      <c r="I724" s="389">
        <v>41650</v>
      </c>
      <c r="J724" s="389">
        <v>41650</v>
      </c>
      <c r="K724" s="389">
        <v>40282.29</v>
      </c>
      <c r="L724" s="385">
        <v>1</v>
      </c>
    </row>
    <row r="725" spans="1:12" s="383" customFormat="1" ht="15" x14ac:dyDescent="0.25">
      <c r="A725" s="384" t="s">
        <v>256</v>
      </c>
      <c r="B725" s="392" t="s">
        <v>194</v>
      </c>
      <c r="C725" s="423">
        <v>97.246899999999997</v>
      </c>
      <c r="D725" s="423">
        <v>9</v>
      </c>
      <c r="E725" s="424" t="s">
        <v>302</v>
      </c>
      <c r="F725" s="423">
        <v>11.5</v>
      </c>
      <c r="G725" s="423">
        <v>12.0055112893066</v>
      </c>
      <c r="H725" s="392" t="s">
        <v>203</v>
      </c>
      <c r="I725" s="389">
        <v>41650</v>
      </c>
      <c r="J725" s="389">
        <v>41650</v>
      </c>
      <c r="K725" s="389">
        <v>40503.35</v>
      </c>
      <c r="L725" s="385">
        <v>1</v>
      </c>
    </row>
    <row r="726" spans="1:12" s="383" customFormat="1" ht="15" x14ac:dyDescent="0.25">
      <c r="A726" s="384" t="s">
        <v>256</v>
      </c>
      <c r="B726" s="392" t="s">
        <v>194</v>
      </c>
      <c r="C726" s="423">
        <v>97.793000000000006</v>
      </c>
      <c r="D726" s="423">
        <v>9</v>
      </c>
      <c r="E726" s="424" t="s">
        <v>770</v>
      </c>
      <c r="F726" s="423">
        <v>11.5</v>
      </c>
      <c r="G726" s="423">
        <v>12.0055112893066</v>
      </c>
      <c r="H726" s="392" t="s">
        <v>203</v>
      </c>
      <c r="I726" s="389">
        <v>41650</v>
      </c>
      <c r="J726" s="389">
        <v>41650</v>
      </c>
      <c r="K726" s="389">
        <v>40730.769999999997</v>
      </c>
      <c r="L726" s="385">
        <v>1</v>
      </c>
    </row>
    <row r="727" spans="1:12" s="383" customFormat="1" ht="15" x14ac:dyDescent="0.25">
      <c r="A727" s="384" t="s">
        <v>256</v>
      </c>
      <c r="B727" s="392" t="s">
        <v>194</v>
      </c>
      <c r="C727" s="423">
        <v>98.354699999999994</v>
      </c>
      <c r="D727" s="423">
        <v>9</v>
      </c>
      <c r="E727" s="424" t="s">
        <v>366</v>
      </c>
      <c r="F727" s="423">
        <v>11.5</v>
      </c>
      <c r="G727" s="423">
        <v>12.0055112893066</v>
      </c>
      <c r="H727" s="392" t="s">
        <v>203</v>
      </c>
      <c r="I727" s="389">
        <v>41650</v>
      </c>
      <c r="J727" s="389">
        <v>41650</v>
      </c>
      <c r="K727" s="389">
        <v>40964.720000000001</v>
      </c>
      <c r="L727" s="385">
        <v>1</v>
      </c>
    </row>
    <row r="728" spans="1:12" s="383" customFormat="1" ht="15" x14ac:dyDescent="0.25">
      <c r="A728" s="384" t="s">
        <v>256</v>
      </c>
      <c r="B728" s="392" t="s">
        <v>194</v>
      </c>
      <c r="C728" s="423">
        <v>98.932500000000005</v>
      </c>
      <c r="D728" s="423">
        <v>9</v>
      </c>
      <c r="E728" s="424" t="s">
        <v>771</v>
      </c>
      <c r="F728" s="423">
        <v>11.5</v>
      </c>
      <c r="G728" s="423">
        <v>12.0055112893066</v>
      </c>
      <c r="H728" s="392" t="s">
        <v>203</v>
      </c>
      <c r="I728" s="389">
        <v>41650</v>
      </c>
      <c r="J728" s="389">
        <v>41650</v>
      </c>
      <c r="K728" s="389">
        <v>41205.4</v>
      </c>
      <c r="L728" s="385">
        <v>1</v>
      </c>
    </row>
    <row r="729" spans="1:12" s="383" customFormat="1" ht="15" x14ac:dyDescent="0.25">
      <c r="A729" s="384" t="s">
        <v>256</v>
      </c>
      <c r="B729" s="392" t="s">
        <v>194</v>
      </c>
      <c r="C729" s="423">
        <v>99.527000000000001</v>
      </c>
      <c r="D729" s="423">
        <v>9</v>
      </c>
      <c r="E729" s="424" t="s">
        <v>273</v>
      </c>
      <c r="F729" s="423">
        <v>11.5</v>
      </c>
      <c r="G729" s="423">
        <v>12.0055112893066</v>
      </c>
      <c r="H729" s="392" t="s">
        <v>203</v>
      </c>
      <c r="I729" s="389">
        <v>41650</v>
      </c>
      <c r="J729" s="389">
        <v>41650</v>
      </c>
      <c r="K729" s="389">
        <v>41452.99</v>
      </c>
      <c r="L729" s="385">
        <v>1</v>
      </c>
    </row>
    <row r="730" spans="1:12" s="383" customFormat="1" ht="15.6" x14ac:dyDescent="0.3">
      <c r="A730" s="386" t="s">
        <v>201</v>
      </c>
      <c r="B730" s="403" t="s">
        <v>201</v>
      </c>
      <c r="C730" s="421" t="s">
        <v>201</v>
      </c>
      <c r="D730" s="421" t="s">
        <v>201</v>
      </c>
      <c r="E730" s="422" t="s">
        <v>201</v>
      </c>
      <c r="F730" s="421" t="s">
        <v>201</v>
      </c>
      <c r="G730" s="421" t="s">
        <v>201</v>
      </c>
      <c r="H730" s="403" t="s">
        <v>201</v>
      </c>
      <c r="I730" s="391">
        <v>3487630</v>
      </c>
      <c r="J730" s="391">
        <v>3487630</v>
      </c>
      <c r="K730" s="391">
        <v>3265798.15</v>
      </c>
      <c r="L730" s="387">
        <v>37</v>
      </c>
    </row>
    <row r="731" spans="1:12" s="383" customFormat="1" ht="15.6" x14ac:dyDescent="0.3">
      <c r="A731" s="386" t="s">
        <v>134</v>
      </c>
      <c r="B731" s="403"/>
      <c r="C731" s="421"/>
      <c r="D731" s="421"/>
      <c r="E731" s="422"/>
      <c r="F731" s="421"/>
      <c r="G731" s="421"/>
      <c r="H731" s="403"/>
      <c r="I731" s="391"/>
      <c r="J731" s="391"/>
      <c r="K731" s="391"/>
      <c r="L731" s="387"/>
    </row>
    <row r="732" spans="1:12" s="383" customFormat="1" ht="15" x14ac:dyDescent="0.25">
      <c r="A732" s="384" t="s">
        <v>261</v>
      </c>
      <c r="B732" s="392" t="s">
        <v>194</v>
      </c>
      <c r="C732" s="423">
        <v>95.162599999999998</v>
      </c>
      <c r="D732" s="423"/>
      <c r="E732" s="424" t="s">
        <v>772</v>
      </c>
      <c r="F732" s="423">
        <v>10</v>
      </c>
      <c r="G732" s="423">
        <v>10.2456985156731</v>
      </c>
      <c r="H732" s="392" t="s">
        <v>195</v>
      </c>
      <c r="I732" s="389">
        <v>50000</v>
      </c>
      <c r="J732" s="389">
        <v>50000</v>
      </c>
      <c r="K732" s="389">
        <v>47581.279999999999</v>
      </c>
      <c r="L732" s="385">
        <v>1</v>
      </c>
    </row>
    <row r="733" spans="1:12" s="383" customFormat="1" ht="15" x14ac:dyDescent="0.25">
      <c r="A733" s="384" t="s">
        <v>262</v>
      </c>
      <c r="B733" s="392" t="s">
        <v>194</v>
      </c>
      <c r="C733" s="423">
        <v>91.883600000000001</v>
      </c>
      <c r="D733" s="423"/>
      <c r="E733" s="424" t="s">
        <v>773</v>
      </c>
      <c r="F733" s="423">
        <v>10</v>
      </c>
      <c r="G733" s="423">
        <v>10.0569011371818</v>
      </c>
      <c r="H733" s="392" t="s">
        <v>195</v>
      </c>
      <c r="I733" s="389">
        <v>61260</v>
      </c>
      <c r="J733" s="389">
        <v>61260</v>
      </c>
      <c r="K733" s="389">
        <v>56287.9</v>
      </c>
      <c r="L733" s="385">
        <v>1</v>
      </c>
    </row>
    <row r="734" spans="1:12" s="383" customFormat="1" ht="15" x14ac:dyDescent="0.25">
      <c r="A734" s="384" t="s">
        <v>262</v>
      </c>
      <c r="B734" s="392" t="s">
        <v>194</v>
      </c>
      <c r="C734" s="423">
        <v>92.236699999999999</v>
      </c>
      <c r="D734" s="423"/>
      <c r="E734" s="424" t="s">
        <v>372</v>
      </c>
      <c r="F734" s="423">
        <v>10</v>
      </c>
      <c r="G734" s="423">
        <v>10.077429084896201</v>
      </c>
      <c r="H734" s="392" t="s">
        <v>195</v>
      </c>
      <c r="I734" s="389">
        <v>57859</v>
      </c>
      <c r="J734" s="389">
        <v>57859</v>
      </c>
      <c r="K734" s="389">
        <v>53367.26</v>
      </c>
      <c r="L734" s="385">
        <v>1</v>
      </c>
    </row>
    <row r="735" spans="1:12" s="383" customFormat="1" ht="15" x14ac:dyDescent="0.25">
      <c r="A735" s="384" t="s">
        <v>262</v>
      </c>
      <c r="B735" s="392" t="s">
        <v>194</v>
      </c>
      <c r="C735" s="423">
        <v>96.609300000000005</v>
      </c>
      <c r="D735" s="423"/>
      <c r="E735" s="424" t="s">
        <v>275</v>
      </c>
      <c r="F735" s="423">
        <v>9.5</v>
      </c>
      <c r="G735" s="423">
        <v>9.7868849046748991</v>
      </c>
      <c r="H735" s="392" t="s">
        <v>195</v>
      </c>
      <c r="I735" s="389">
        <v>23801</v>
      </c>
      <c r="J735" s="389">
        <v>23801</v>
      </c>
      <c r="K735" s="389">
        <v>22993.98</v>
      </c>
      <c r="L735" s="385">
        <v>1</v>
      </c>
    </row>
    <row r="736" spans="1:12" s="383" customFormat="1" ht="15" x14ac:dyDescent="0.25">
      <c r="A736" s="384" t="s">
        <v>263</v>
      </c>
      <c r="B736" s="392" t="s">
        <v>194</v>
      </c>
      <c r="C736" s="423">
        <v>90.809299999999993</v>
      </c>
      <c r="D736" s="423"/>
      <c r="E736" s="424" t="s">
        <v>414</v>
      </c>
      <c r="F736" s="423">
        <v>10.5</v>
      </c>
      <c r="G736" s="423">
        <v>10.519290142905399</v>
      </c>
      <c r="H736" s="392" t="s">
        <v>195</v>
      </c>
      <c r="I736" s="389">
        <v>9338</v>
      </c>
      <c r="J736" s="389">
        <v>9338</v>
      </c>
      <c r="K736" s="389">
        <v>8479.7800000000007</v>
      </c>
      <c r="L736" s="385">
        <v>1</v>
      </c>
    </row>
    <row r="737" spans="1:12" s="383" customFormat="1" ht="15" x14ac:dyDescent="0.25">
      <c r="A737" s="384" t="s">
        <v>263</v>
      </c>
      <c r="B737" s="392" t="s">
        <v>194</v>
      </c>
      <c r="C737" s="423">
        <v>90.881600000000006</v>
      </c>
      <c r="D737" s="423"/>
      <c r="E737" s="424" t="s">
        <v>770</v>
      </c>
      <c r="F737" s="423">
        <v>10.5</v>
      </c>
      <c r="G737" s="423">
        <v>10.523754876037099</v>
      </c>
      <c r="H737" s="392" t="s">
        <v>195</v>
      </c>
      <c r="I737" s="389">
        <v>18370</v>
      </c>
      <c r="J737" s="389">
        <v>18370</v>
      </c>
      <c r="K737" s="389">
        <v>16694.939999999999</v>
      </c>
      <c r="L737" s="385">
        <v>1</v>
      </c>
    </row>
    <row r="738" spans="1:12" s="383" customFormat="1" ht="15" x14ac:dyDescent="0.25">
      <c r="A738" s="384" t="s">
        <v>263</v>
      </c>
      <c r="B738" s="392" t="s">
        <v>194</v>
      </c>
      <c r="C738" s="423">
        <v>91.123099999999994</v>
      </c>
      <c r="D738" s="423"/>
      <c r="E738" s="424" t="s">
        <v>774</v>
      </c>
      <c r="F738" s="423">
        <v>10.5</v>
      </c>
      <c r="G738" s="423">
        <v>10.5386731570067</v>
      </c>
      <c r="H738" s="392" t="s">
        <v>195</v>
      </c>
      <c r="I738" s="389">
        <v>174920</v>
      </c>
      <c r="J738" s="389">
        <v>174920</v>
      </c>
      <c r="K738" s="389">
        <v>159392.51</v>
      </c>
      <c r="L738" s="385">
        <v>2</v>
      </c>
    </row>
    <row r="739" spans="1:12" s="383" customFormat="1" ht="15" x14ac:dyDescent="0.25">
      <c r="A739" s="384" t="s">
        <v>263</v>
      </c>
      <c r="B739" s="392" t="s">
        <v>194</v>
      </c>
      <c r="C739" s="423">
        <v>95.212900000000005</v>
      </c>
      <c r="D739" s="423"/>
      <c r="E739" s="424" t="s">
        <v>206</v>
      </c>
      <c r="F739" s="423">
        <v>10</v>
      </c>
      <c r="G739" s="423">
        <v>10.2485656455552</v>
      </c>
      <c r="H739" s="392" t="s">
        <v>195</v>
      </c>
      <c r="I739" s="389">
        <v>36630</v>
      </c>
      <c r="J739" s="389">
        <v>36630</v>
      </c>
      <c r="K739" s="389">
        <v>34876.49</v>
      </c>
      <c r="L739" s="385">
        <v>3</v>
      </c>
    </row>
    <row r="740" spans="1:12" s="383" customFormat="1" ht="15" x14ac:dyDescent="0.25">
      <c r="A740" s="384" t="s">
        <v>263</v>
      </c>
      <c r="B740" s="392" t="s">
        <v>194</v>
      </c>
      <c r="C740" s="423">
        <v>95.238100000000003</v>
      </c>
      <c r="D740" s="423"/>
      <c r="E740" s="424" t="s">
        <v>215</v>
      </c>
      <c r="F740" s="423">
        <v>10</v>
      </c>
      <c r="G740" s="423">
        <v>10.25</v>
      </c>
      <c r="H740" s="392" t="s">
        <v>195</v>
      </c>
      <c r="I740" s="389">
        <v>105321</v>
      </c>
      <c r="J740" s="389">
        <v>105321</v>
      </c>
      <c r="K740" s="389">
        <v>100305.71</v>
      </c>
      <c r="L740" s="385">
        <v>7</v>
      </c>
    </row>
    <row r="741" spans="1:12" s="383" customFormat="1" ht="15" x14ac:dyDescent="0.25">
      <c r="A741" s="384" t="s">
        <v>263</v>
      </c>
      <c r="B741" s="392" t="s">
        <v>194</v>
      </c>
      <c r="C741" s="423">
        <v>96.8523</v>
      </c>
      <c r="D741" s="423"/>
      <c r="E741" s="424" t="s">
        <v>264</v>
      </c>
      <c r="F741" s="423">
        <v>9.75</v>
      </c>
      <c r="G741" s="423">
        <v>10.070307812499999</v>
      </c>
      <c r="H741" s="392" t="s">
        <v>195</v>
      </c>
      <c r="I741" s="389">
        <v>75099</v>
      </c>
      <c r="J741" s="389">
        <v>75099</v>
      </c>
      <c r="K741" s="389">
        <v>72735.11</v>
      </c>
      <c r="L741" s="385">
        <v>3</v>
      </c>
    </row>
    <row r="742" spans="1:12" s="383" customFormat="1" ht="15" x14ac:dyDescent="0.25">
      <c r="A742" s="384" t="s">
        <v>263</v>
      </c>
      <c r="B742" s="392" t="s">
        <v>194</v>
      </c>
      <c r="C742" s="423">
        <v>97.680099999999996</v>
      </c>
      <c r="D742" s="423"/>
      <c r="E742" s="424" t="s">
        <v>230</v>
      </c>
      <c r="F742" s="423">
        <v>9.5</v>
      </c>
      <c r="G742" s="423">
        <v>9.8438279104003001</v>
      </c>
      <c r="H742" s="392" t="s">
        <v>195</v>
      </c>
      <c r="I742" s="389">
        <v>103927</v>
      </c>
      <c r="J742" s="389">
        <v>103927</v>
      </c>
      <c r="K742" s="389">
        <v>101516</v>
      </c>
      <c r="L742" s="385">
        <v>1</v>
      </c>
    </row>
    <row r="743" spans="1:12" s="383" customFormat="1" ht="15" x14ac:dyDescent="0.25">
      <c r="A743" s="384" t="s">
        <v>775</v>
      </c>
      <c r="B743" s="392" t="s">
        <v>194</v>
      </c>
      <c r="C743" s="423">
        <v>95.326999999999998</v>
      </c>
      <c r="D743" s="423"/>
      <c r="E743" s="424" t="s">
        <v>206</v>
      </c>
      <c r="F743" s="423">
        <v>9.75</v>
      </c>
      <c r="G743" s="423">
        <v>9.9862937842879997</v>
      </c>
      <c r="H743" s="392" t="s">
        <v>195</v>
      </c>
      <c r="I743" s="389">
        <v>4895</v>
      </c>
      <c r="J743" s="389">
        <v>4895</v>
      </c>
      <c r="K743" s="389">
        <v>4666.26</v>
      </c>
      <c r="L743" s="385">
        <v>1</v>
      </c>
    </row>
    <row r="744" spans="1:12" s="383" customFormat="1" ht="15" x14ac:dyDescent="0.25">
      <c r="A744" s="384" t="s">
        <v>266</v>
      </c>
      <c r="B744" s="392" t="s">
        <v>194</v>
      </c>
      <c r="C744" s="423">
        <v>95.900300000000001</v>
      </c>
      <c r="D744" s="423"/>
      <c r="E744" s="424" t="s">
        <v>776</v>
      </c>
      <c r="F744" s="423">
        <v>9.5</v>
      </c>
      <c r="G744" s="423">
        <v>9.7489669914452008</v>
      </c>
      <c r="H744" s="392" t="s">
        <v>195</v>
      </c>
      <c r="I744" s="389">
        <v>21247</v>
      </c>
      <c r="J744" s="389">
        <v>21247</v>
      </c>
      <c r="K744" s="389">
        <v>20375.93</v>
      </c>
      <c r="L744" s="385">
        <v>1</v>
      </c>
    </row>
    <row r="745" spans="1:12" s="383" customFormat="1" ht="15" x14ac:dyDescent="0.25">
      <c r="A745" s="384" t="s">
        <v>266</v>
      </c>
      <c r="B745" s="392" t="s">
        <v>194</v>
      </c>
      <c r="C745" s="423">
        <v>95.924499999999995</v>
      </c>
      <c r="D745" s="423"/>
      <c r="E745" s="424" t="s">
        <v>308</v>
      </c>
      <c r="F745" s="423">
        <v>9.5</v>
      </c>
      <c r="G745" s="423">
        <v>9.7502680854654997</v>
      </c>
      <c r="H745" s="392" t="s">
        <v>195</v>
      </c>
      <c r="I745" s="389">
        <v>14329</v>
      </c>
      <c r="J745" s="389">
        <v>14329</v>
      </c>
      <c r="K745" s="389">
        <v>13745.03</v>
      </c>
      <c r="L745" s="385">
        <v>1</v>
      </c>
    </row>
    <row r="746" spans="1:12" s="383" customFormat="1" ht="15" x14ac:dyDescent="0.25">
      <c r="A746" s="384" t="s">
        <v>266</v>
      </c>
      <c r="B746" s="392" t="s">
        <v>194</v>
      </c>
      <c r="C746" s="423">
        <v>96.094800000000006</v>
      </c>
      <c r="D746" s="423"/>
      <c r="E746" s="424" t="s">
        <v>777</v>
      </c>
      <c r="F746" s="423">
        <v>9.5</v>
      </c>
      <c r="G746" s="423">
        <v>9.7593885312821005</v>
      </c>
      <c r="H746" s="392" t="s">
        <v>195</v>
      </c>
      <c r="I746" s="389">
        <v>106907</v>
      </c>
      <c r="J746" s="389">
        <v>106907</v>
      </c>
      <c r="K746" s="389">
        <v>102732.08</v>
      </c>
      <c r="L746" s="385">
        <v>1</v>
      </c>
    </row>
    <row r="747" spans="1:12" s="383" customFormat="1" ht="15" x14ac:dyDescent="0.25">
      <c r="A747" s="384" t="s">
        <v>409</v>
      </c>
      <c r="B747" s="392" t="s">
        <v>194</v>
      </c>
      <c r="C747" s="423">
        <v>97.442099999999996</v>
      </c>
      <c r="D747" s="423"/>
      <c r="E747" s="424" t="s">
        <v>370</v>
      </c>
      <c r="F747" s="423">
        <v>9</v>
      </c>
      <c r="G747" s="423">
        <v>9.2904709928989</v>
      </c>
      <c r="H747" s="392" t="s">
        <v>195</v>
      </c>
      <c r="I747" s="389">
        <v>90935</v>
      </c>
      <c r="J747" s="389">
        <v>90935</v>
      </c>
      <c r="K747" s="389">
        <v>88609.01</v>
      </c>
      <c r="L747" s="385">
        <v>1</v>
      </c>
    </row>
    <row r="748" spans="1:12" s="383" customFormat="1" ht="15" x14ac:dyDescent="0.25">
      <c r="A748" s="384" t="s">
        <v>409</v>
      </c>
      <c r="B748" s="392" t="s">
        <v>194</v>
      </c>
      <c r="C748" s="423">
        <v>97.561000000000007</v>
      </c>
      <c r="D748" s="423"/>
      <c r="E748" s="424" t="s">
        <v>616</v>
      </c>
      <c r="F748" s="423">
        <v>9</v>
      </c>
      <c r="G748" s="423">
        <v>9.2964145959190994</v>
      </c>
      <c r="H748" s="392" t="s">
        <v>195</v>
      </c>
      <c r="I748" s="389">
        <v>65506</v>
      </c>
      <c r="J748" s="389">
        <v>65506</v>
      </c>
      <c r="K748" s="389">
        <v>63908.29</v>
      </c>
      <c r="L748" s="385">
        <v>1</v>
      </c>
    </row>
    <row r="749" spans="1:12" s="383" customFormat="1" ht="15" x14ac:dyDescent="0.25">
      <c r="A749" s="384" t="s">
        <v>244</v>
      </c>
      <c r="B749" s="392" t="s">
        <v>194</v>
      </c>
      <c r="C749" s="423">
        <v>93.912599999999998</v>
      </c>
      <c r="D749" s="423"/>
      <c r="E749" s="424" t="s">
        <v>197</v>
      </c>
      <c r="F749" s="423">
        <v>6.5</v>
      </c>
      <c r="G749" s="423">
        <v>6.5005745560269004</v>
      </c>
      <c r="H749" s="392" t="s">
        <v>195</v>
      </c>
      <c r="I749" s="389">
        <v>2128000</v>
      </c>
      <c r="J749" s="389">
        <v>2128000</v>
      </c>
      <c r="K749" s="389">
        <v>1998460.88</v>
      </c>
      <c r="L749" s="385">
        <v>2</v>
      </c>
    </row>
    <row r="750" spans="1:12" s="383" customFormat="1" ht="15" x14ac:dyDescent="0.25">
      <c r="A750" s="384" t="s">
        <v>244</v>
      </c>
      <c r="B750" s="392" t="s">
        <v>194</v>
      </c>
      <c r="C750" s="423">
        <v>93.944500000000005</v>
      </c>
      <c r="D750" s="423"/>
      <c r="E750" s="424" t="s">
        <v>228</v>
      </c>
      <c r="F750" s="423">
        <v>6.5</v>
      </c>
      <c r="G750" s="423">
        <v>6.5017240692204004</v>
      </c>
      <c r="H750" s="392" t="s">
        <v>195</v>
      </c>
      <c r="I750" s="389">
        <v>3560000</v>
      </c>
      <c r="J750" s="389">
        <v>3560000</v>
      </c>
      <c r="K750" s="389">
        <v>3344424</v>
      </c>
      <c r="L750" s="385">
        <v>3</v>
      </c>
    </row>
    <row r="751" spans="1:12" s="383" customFormat="1" ht="15" x14ac:dyDescent="0.25">
      <c r="A751" s="384" t="s">
        <v>410</v>
      </c>
      <c r="B751" s="392" t="s">
        <v>194</v>
      </c>
      <c r="C751" s="423">
        <v>90.114900000000006</v>
      </c>
      <c r="D751" s="423"/>
      <c r="E751" s="424" t="s">
        <v>197</v>
      </c>
      <c r="F751" s="423">
        <v>11</v>
      </c>
      <c r="G751" s="423">
        <v>11.0016224280382</v>
      </c>
      <c r="H751" s="392" t="s">
        <v>195</v>
      </c>
      <c r="I751" s="389">
        <v>124000</v>
      </c>
      <c r="J751" s="389">
        <v>124000</v>
      </c>
      <c r="K751" s="389">
        <v>111742.47</v>
      </c>
      <c r="L751" s="385">
        <v>6</v>
      </c>
    </row>
    <row r="752" spans="1:12" s="383" customFormat="1" ht="15" x14ac:dyDescent="0.25">
      <c r="A752" s="384" t="s">
        <v>410</v>
      </c>
      <c r="B752" s="392" t="s">
        <v>194</v>
      </c>
      <c r="C752" s="423">
        <v>90.139700000000005</v>
      </c>
      <c r="D752" s="423"/>
      <c r="E752" s="424" t="s">
        <v>227</v>
      </c>
      <c r="F752" s="423">
        <v>11</v>
      </c>
      <c r="G752" s="423">
        <v>11.003245480747999</v>
      </c>
      <c r="H752" s="392" t="s">
        <v>195</v>
      </c>
      <c r="I752" s="389">
        <v>19000</v>
      </c>
      <c r="J752" s="389">
        <v>19000</v>
      </c>
      <c r="K752" s="389">
        <v>17126.55</v>
      </c>
      <c r="L752" s="385">
        <v>1</v>
      </c>
    </row>
    <row r="753" spans="1:12" s="383" customFormat="1" ht="15" x14ac:dyDescent="0.25">
      <c r="A753" s="384" t="s">
        <v>410</v>
      </c>
      <c r="B753" s="392" t="s">
        <v>194</v>
      </c>
      <c r="C753" s="423">
        <v>92.487899999999996</v>
      </c>
      <c r="D753" s="423"/>
      <c r="E753" s="424" t="s">
        <v>199</v>
      </c>
      <c r="F753" s="423">
        <v>10.75</v>
      </c>
      <c r="G753" s="423">
        <v>10.888740627609099</v>
      </c>
      <c r="H753" s="392" t="s">
        <v>195</v>
      </c>
      <c r="I753" s="389">
        <v>24000</v>
      </c>
      <c r="J753" s="389">
        <v>24000</v>
      </c>
      <c r="K753" s="389">
        <v>22197.1</v>
      </c>
      <c r="L753" s="385">
        <v>1</v>
      </c>
    </row>
    <row r="754" spans="1:12" s="383" customFormat="1" ht="15" x14ac:dyDescent="0.25">
      <c r="A754" s="384" t="s">
        <v>410</v>
      </c>
      <c r="B754" s="392" t="s">
        <v>194</v>
      </c>
      <c r="C754" s="423">
        <v>94.959199999999996</v>
      </c>
      <c r="D754" s="423"/>
      <c r="E754" s="424" t="s">
        <v>209</v>
      </c>
      <c r="F754" s="423">
        <v>10.5</v>
      </c>
      <c r="G754" s="423">
        <v>10.7724579109908</v>
      </c>
      <c r="H754" s="392" t="s">
        <v>195</v>
      </c>
      <c r="I754" s="389">
        <v>5000</v>
      </c>
      <c r="J754" s="389">
        <v>5000</v>
      </c>
      <c r="K754" s="389">
        <v>4747.96</v>
      </c>
      <c r="L754" s="385">
        <v>1</v>
      </c>
    </row>
    <row r="755" spans="1:12" s="383" customFormat="1" ht="15" x14ac:dyDescent="0.25">
      <c r="A755" s="384" t="s">
        <v>410</v>
      </c>
      <c r="B755" s="392" t="s">
        <v>194</v>
      </c>
      <c r="C755" s="423">
        <v>97.534499999999994</v>
      </c>
      <c r="D755" s="423"/>
      <c r="E755" s="424" t="s">
        <v>208</v>
      </c>
      <c r="F755" s="423">
        <v>10</v>
      </c>
      <c r="G755" s="423">
        <v>10.379805970046</v>
      </c>
      <c r="H755" s="392" t="s">
        <v>195</v>
      </c>
      <c r="I755" s="389">
        <v>82000</v>
      </c>
      <c r="J755" s="389">
        <v>82000</v>
      </c>
      <c r="K755" s="389">
        <v>79978.320000000007</v>
      </c>
      <c r="L755" s="385">
        <v>4</v>
      </c>
    </row>
    <row r="756" spans="1:12" s="383" customFormat="1" ht="15" x14ac:dyDescent="0.25">
      <c r="A756" s="384" t="s">
        <v>410</v>
      </c>
      <c r="B756" s="392" t="s">
        <v>194</v>
      </c>
      <c r="C756" s="423">
        <v>97.561000000000007</v>
      </c>
      <c r="D756" s="423"/>
      <c r="E756" s="424" t="s">
        <v>230</v>
      </c>
      <c r="F756" s="423">
        <v>10</v>
      </c>
      <c r="G756" s="423">
        <v>10.381289062499899</v>
      </c>
      <c r="H756" s="392" t="s">
        <v>195</v>
      </c>
      <c r="I756" s="389">
        <v>17000</v>
      </c>
      <c r="J756" s="389">
        <v>17000</v>
      </c>
      <c r="K756" s="389">
        <v>16585.37</v>
      </c>
      <c r="L756" s="385">
        <v>2</v>
      </c>
    </row>
    <row r="757" spans="1:12" s="383" customFormat="1" ht="15" x14ac:dyDescent="0.25">
      <c r="A757" s="384" t="s">
        <v>410</v>
      </c>
      <c r="B757" s="392" t="s">
        <v>194</v>
      </c>
      <c r="C757" s="423">
        <v>98.441299999999998</v>
      </c>
      <c r="D757" s="423"/>
      <c r="E757" s="424" t="s">
        <v>232</v>
      </c>
      <c r="F757" s="423">
        <v>9.5</v>
      </c>
      <c r="G757" s="423">
        <v>9.8840751942595002</v>
      </c>
      <c r="H757" s="392" t="s">
        <v>195</v>
      </c>
      <c r="I757" s="389">
        <v>50000</v>
      </c>
      <c r="J757" s="389">
        <v>50000</v>
      </c>
      <c r="K757" s="389">
        <v>49220.67</v>
      </c>
      <c r="L757" s="385">
        <v>1</v>
      </c>
    </row>
    <row r="758" spans="1:12" s="383" customFormat="1" ht="15" x14ac:dyDescent="0.25">
      <c r="A758" s="384" t="s">
        <v>268</v>
      </c>
      <c r="B758" s="392" t="s">
        <v>194</v>
      </c>
      <c r="C758" s="423">
        <v>90.114900000000006</v>
      </c>
      <c r="D758" s="423"/>
      <c r="E758" s="424" t="s">
        <v>197</v>
      </c>
      <c r="F758" s="423">
        <v>11</v>
      </c>
      <c r="G758" s="423">
        <v>11.0016224280382</v>
      </c>
      <c r="H758" s="392" t="s">
        <v>195</v>
      </c>
      <c r="I758" s="389">
        <v>3824</v>
      </c>
      <c r="J758" s="389">
        <v>3824</v>
      </c>
      <c r="K758" s="389">
        <v>3445.99</v>
      </c>
      <c r="L758" s="385">
        <v>1</v>
      </c>
    </row>
    <row r="759" spans="1:12" s="383" customFormat="1" ht="15" x14ac:dyDescent="0.25">
      <c r="A759" s="384" t="s">
        <v>268</v>
      </c>
      <c r="B759" s="392" t="s">
        <v>194</v>
      </c>
      <c r="C759" s="423">
        <v>90.139700000000005</v>
      </c>
      <c r="D759" s="423"/>
      <c r="E759" s="424" t="s">
        <v>227</v>
      </c>
      <c r="F759" s="423">
        <v>11</v>
      </c>
      <c r="G759" s="423">
        <v>11.003245480747999</v>
      </c>
      <c r="H759" s="392" t="s">
        <v>195</v>
      </c>
      <c r="I759" s="389">
        <v>68290</v>
      </c>
      <c r="J759" s="389">
        <v>68290</v>
      </c>
      <c r="K759" s="389">
        <v>61556.41</v>
      </c>
      <c r="L759" s="385">
        <v>1</v>
      </c>
    </row>
    <row r="760" spans="1:12" s="383" customFormat="1" ht="15" x14ac:dyDescent="0.25">
      <c r="A760" s="384" t="s">
        <v>268</v>
      </c>
      <c r="B760" s="392" t="s">
        <v>194</v>
      </c>
      <c r="C760" s="423">
        <v>95.326999999999998</v>
      </c>
      <c r="D760" s="423"/>
      <c r="E760" s="424" t="s">
        <v>206</v>
      </c>
      <c r="F760" s="423">
        <v>9.75</v>
      </c>
      <c r="G760" s="423">
        <v>9.9862937842879997</v>
      </c>
      <c r="H760" s="392" t="s">
        <v>195</v>
      </c>
      <c r="I760" s="389">
        <v>86823</v>
      </c>
      <c r="J760" s="389">
        <v>86823</v>
      </c>
      <c r="K760" s="389">
        <v>82765.75</v>
      </c>
      <c r="L760" s="385">
        <v>3</v>
      </c>
    </row>
    <row r="761" spans="1:12" s="383" customFormat="1" ht="15" x14ac:dyDescent="0.25">
      <c r="A761" s="384" t="s">
        <v>269</v>
      </c>
      <c r="B761" s="392" t="s">
        <v>194</v>
      </c>
      <c r="C761" s="423">
        <v>93.406999999999996</v>
      </c>
      <c r="D761" s="423"/>
      <c r="E761" s="424" t="s">
        <v>778</v>
      </c>
      <c r="F761" s="423">
        <v>11</v>
      </c>
      <c r="G761" s="423">
        <v>11.214594834991001</v>
      </c>
      <c r="H761" s="392" t="s">
        <v>195</v>
      </c>
      <c r="I761" s="389">
        <v>7981</v>
      </c>
      <c r="J761" s="389">
        <v>7981</v>
      </c>
      <c r="K761" s="389">
        <v>7454.81</v>
      </c>
      <c r="L761" s="385">
        <v>1</v>
      </c>
    </row>
    <row r="762" spans="1:12" s="383" customFormat="1" ht="15" x14ac:dyDescent="0.25">
      <c r="A762" s="384" t="s">
        <v>269</v>
      </c>
      <c r="B762" s="392" t="s">
        <v>194</v>
      </c>
      <c r="C762" s="423">
        <v>93.620800000000003</v>
      </c>
      <c r="D762" s="423"/>
      <c r="E762" s="424" t="s">
        <v>779</v>
      </c>
      <c r="F762" s="423">
        <v>11</v>
      </c>
      <c r="G762" s="423">
        <v>11.2282655252595</v>
      </c>
      <c r="H762" s="392" t="s">
        <v>195</v>
      </c>
      <c r="I762" s="389">
        <v>27988</v>
      </c>
      <c r="J762" s="389">
        <v>27988</v>
      </c>
      <c r="K762" s="389">
        <v>26202.59</v>
      </c>
      <c r="L762" s="385">
        <v>2</v>
      </c>
    </row>
    <row r="763" spans="1:12" s="383" customFormat="1" ht="15" x14ac:dyDescent="0.25">
      <c r="A763" s="384" t="s">
        <v>269</v>
      </c>
      <c r="B763" s="392" t="s">
        <v>194</v>
      </c>
      <c r="C763" s="423">
        <v>94.933000000000007</v>
      </c>
      <c r="D763" s="423"/>
      <c r="E763" s="424" t="s">
        <v>772</v>
      </c>
      <c r="F763" s="423">
        <v>10.5</v>
      </c>
      <c r="G763" s="423">
        <v>10.770875281231501</v>
      </c>
      <c r="H763" s="392" t="s">
        <v>195</v>
      </c>
      <c r="I763" s="389">
        <v>42515</v>
      </c>
      <c r="J763" s="389">
        <v>42515</v>
      </c>
      <c r="K763" s="389">
        <v>40360.75</v>
      </c>
      <c r="L763" s="385">
        <v>1</v>
      </c>
    </row>
    <row r="764" spans="1:12" s="383" customFormat="1" ht="15" x14ac:dyDescent="0.25">
      <c r="A764" s="384" t="s">
        <v>269</v>
      </c>
      <c r="B764" s="392" t="s">
        <v>194</v>
      </c>
      <c r="C764" s="423">
        <v>94.985600000000005</v>
      </c>
      <c r="D764" s="423"/>
      <c r="E764" s="424" t="s">
        <v>206</v>
      </c>
      <c r="F764" s="423">
        <v>10.5</v>
      </c>
      <c r="G764" s="423">
        <v>10.774041150449399</v>
      </c>
      <c r="H764" s="392" t="s">
        <v>195</v>
      </c>
      <c r="I764" s="389">
        <v>58852</v>
      </c>
      <c r="J764" s="389">
        <v>58852</v>
      </c>
      <c r="K764" s="389">
        <v>55900.9</v>
      </c>
      <c r="L764" s="385">
        <v>1</v>
      </c>
    </row>
    <row r="765" spans="1:12" s="383" customFormat="1" ht="15" x14ac:dyDescent="0.25">
      <c r="A765" s="384" t="s">
        <v>269</v>
      </c>
      <c r="B765" s="392" t="s">
        <v>194</v>
      </c>
      <c r="C765" s="423">
        <v>95.187700000000007</v>
      </c>
      <c r="D765" s="423"/>
      <c r="E765" s="424" t="s">
        <v>209</v>
      </c>
      <c r="F765" s="423">
        <v>10</v>
      </c>
      <c r="G765" s="423">
        <v>10.2471318175538</v>
      </c>
      <c r="H765" s="392" t="s">
        <v>195</v>
      </c>
      <c r="I765" s="389">
        <v>5206</v>
      </c>
      <c r="J765" s="389">
        <v>5206</v>
      </c>
      <c r="K765" s="389">
        <v>4955.47</v>
      </c>
      <c r="L765" s="385">
        <v>1</v>
      </c>
    </row>
    <row r="766" spans="1:12" s="383" customFormat="1" ht="15" x14ac:dyDescent="0.25">
      <c r="A766" s="384" t="s">
        <v>245</v>
      </c>
      <c r="B766" s="392" t="s">
        <v>194</v>
      </c>
      <c r="C766" s="423">
        <v>89.711799999999997</v>
      </c>
      <c r="D766" s="423"/>
      <c r="E766" s="424" t="s">
        <v>197</v>
      </c>
      <c r="F766" s="423">
        <v>11.5</v>
      </c>
      <c r="G766" s="423">
        <v>11.501770539053799</v>
      </c>
      <c r="H766" s="392" t="s">
        <v>195</v>
      </c>
      <c r="I766" s="389">
        <v>11100</v>
      </c>
      <c r="J766" s="389">
        <v>11100</v>
      </c>
      <c r="K766" s="389">
        <v>9958.01</v>
      </c>
      <c r="L766" s="385">
        <v>1</v>
      </c>
    </row>
    <row r="767" spans="1:12" s="383" customFormat="1" ht="15" x14ac:dyDescent="0.25">
      <c r="A767" s="384" t="s">
        <v>245</v>
      </c>
      <c r="B767" s="392" t="s">
        <v>194</v>
      </c>
      <c r="C767" s="423">
        <v>89.912899999999993</v>
      </c>
      <c r="D767" s="423"/>
      <c r="E767" s="424" t="s">
        <v>197</v>
      </c>
      <c r="F767" s="423">
        <v>11.25</v>
      </c>
      <c r="G767" s="423">
        <v>11.2516957028202</v>
      </c>
      <c r="H767" s="392" t="s">
        <v>195</v>
      </c>
      <c r="I767" s="389">
        <v>76568</v>
      </c>
      <c r="J767" s="389">
        <v>76568</v>
      </c>
      <c r="K767" s="389">
        <v>68844.509999999995</v>
      </c>
      <c r="L767" s="385">
        <v>4</v>
      </c>
    </row>
    <row r="768" spans="1:12" s="383" customFormat="1" ht="15" x14ac:dyDescent="0.25">
      <c r="A768" s="384" t="s">
        <v>245</v>
      </c>
      <c r="B768" s="392" t="s">
        <v>194</v>
      </c>
      <c r="C768" s="423">
        <v>90.166200000000003</v>
      </c>
      <c r="D768" s="423"/>
      <c r="E768" s="424" t="s">
        <v>368</v>
      </c>
      <c r="F768" s="423">
        <v>11.25</v>
      </c>
      <c r="G768" s="423">
        <v>11.268689482976299</v>
      </c>
      <c r="H768" s="392" t="s">
        <v>195</v>
      </c>
      <c r="I768" s="389">
        <v>15480</v>
      </c>
      <c r="J768" s="389">
        <v>15480</v>
      </c>
      <c r="K768" s="389">
        <v>13957.73</v>
      </c>
      <c r="L768" s="385">
        <v>1</v>
      </c>
    </row>
    <row r="769" spans="1:12" s="383" customFormat="1" ht="15" x14ac:dyDescent="0.25">
      <c r="A769" s="384" t="s">
        <v>245</v>
      </c>
      <c r="B769" s="392" t="s">
        <v>194</v>
      </c>
      <c r="C769" s="423">
        <v>90.268000000000001</v>
      </c>
      <c r="D769" s="423"/>
      <c r="E769" s="424" t="s">
        <v>359</v>
      </c>
      <c r="F769" s="423">
        <v>11.25</v>
      </c>
      <c r="G769" s="423">
        <v>11.2755057666529</v>
      </c>
      <c r="H769" s="392" t="s">
        <v>195</v>
      </c>
      <c r="I769" s="389">
        <v>11055</v>
      </c>
      <c r="J769" s="389">
        <v>11055</v>
      </c>
      <c r="K769" s="389">
        <v>9979.1299999999992</v>
      </c>
      <c r="L769" s="385">
        <v>1</v>
      </c>
    </row>
    <row r="770" spans="1:12" s="383" customFormat="1" ht="15" x14ac:dyDescent="0.25">
      <c r="A770" s="384" t="s">
        <v>245</v>
      </c>
      <c r="B770" s="392" t="s">
        <v>194</v>
      </c>
      <c r="C770" s="423">
        <v>93.053299999999993</v>
      </c>
      <c r="D770" s="423"/>
      <c r="E770" s="424" t="s">
        <v>780</v>
      </c>
      <c r="F770" s="423">
        <v>10.75</v>
      </c>
      <c r="G770" s="423">
        <v>10.9241625179531</v>
      </c>
      <c r="H770" s="392" t="s">
        <v>195</v>
      </c>
      <c r="I770" s="389">
        <v>41462</v>
      </c>
      <c r="J770" s="389">
        <v>41462</v>
      </c>
      <c r="K770" s="389">
        <v>38581.760000000002</v>
      </c>
      <c r="L770" s="385">
        <v>1</v>
      </c>
    </row>
    <row r="771" spans="1:12" s="383" customFormat="1" ht="15" x14ac:dyDescent="0.25">
      <c r="A771" s="384" t="s">
        <v>245</v>
      </c>
      <c r="B771" s="392" t="s">
        <v>194</v>
      </c>
      <c r="C771" s="423">
        <v>93.429400000000001</v>
      </c>
      <c r="D771" s="423"/>
      <c r="E771" s="424" t="s">
        <v>781</v>
      </c>
      <c r="F771" s="423">
        <v>10.25</v>
      </c>
      <c r="G771" s="423">
        <v>10.412847673443901</v>
      </c>
      <c r="H771" s="392" t="s">
        <v>195</v>
      </c>
      <c r="I771" s="389">
        <v>41462</v>
      </c>
      <c r="J771" s="389">
        <v>41462</v>
      </c>
      <c r="K771" s="389">
        <v>38737.72</v>
      </c>
      <c r="L771" s="385">
        <v>1</v>
      </c>
    </row>
    <row r="772" spans="1:12" s="383" customFormat="1" ht="15" x14ac:dyDescent="0.25">
      <c r="A772" s="384" t="s">
        <v>245</v>
      </c>
      <c r="B772" s="392" t="s">
        <v>194</v>
      </c>
      <c r="C772" s="423">
        <v>93.432500000000005</v>
      </c>
      <c r="D772" s="423"/>
      <c r="E772" s="424" t="s">
        <v>229</v>
      </c>
      <c r="F772" s="423">
        <v>10.5</v>
      </c>
      <c r="G772" s="423">
        <v>10.6801127041289</v>
      </c>
      <c r="H772" s="392" t="s">
        <v>195</v>
      </c>
      <c r="I772" s="389">
        <v>8563</v>
      </c>
      <c r="J772" s="389">
        <v>8563</v>
      </c>
      <c r="K772" s="389">
        <v>8000.62</v>
      </c>
      <c r="L772" s="385">
        <v>1</v>
      </c>
    </row>
    <row r="773" spans="1:12" s="383" customFormat="1" ht="15" x14ac:dyDescent="0.25">
      <c r="A773" s="384" t="s">
        <v>245</v>
      </c>
      <c r="B773" s="392" t="s">
        <v>194</v>
      </c>
      <c r="C773" s="423">
        <v>93.823300000000003</v>
      </c>
      <c r="D773" s="423"/>
      <c r="E773" s="424" t="s">
        <v>782</v>
      </c>
      <c r="F773" s="423">
        <v>10</v>
      </c>
      <c r="G773" s="423">
        <v>10.1690726633843</v>
      </c>
      <c r="H773" s="392" t="s">
        <v>195</v>
      </c>
      <c r="I773" s="389">
        <v>15955</v>
      </c>
      <c r="J773" s="389">
        <v>15955</v>
      </c>
      <c r="K773" s="389">
        <v>14969.51</v>
      </c>
      <c r="L773" s="385">
        <v>1</v>
      </c>
    </row>
    <row r="774" spans="1:12" s="383" customFormat="1" ht="15" x14ac:dyDescent="0.25">
      <c r="A774" s="384" t="s">
        <v>245</v>
      </c>
      <c r="B774" s="392" t="s">
        <v>194</v>
      </c>
      <c r="C774" s="423">
        <v>93.847800000000007</v>
      </c>
      <c r="D774" s="423"/>
      <c r="E774" s="424" t="s">
        <v>783</v>
      </c>
      <c r="F774" s="423">
        <v>10</v>
      </c>
      <c r="G774" s="423">
        <v>10.170478026524201</v>
      </c>
      <c r="H774" s="392" t="s">
        <v>195</v>
      </c>
      <c r="I774" s="389">
        <v>5315</v>
      </c>
      <c r="J774" s="389">
        <v>5315</v>
      </c>
      <c r="K774" s="389">
        <v>4988.01</v>
      </c>
      <c r="L774" s="385">
        <v>1</v>
      </c>
    </row>
    <row r="775" spans="1:12" s="383" customFormat="1" ht="15" x14ac:dyDescent="0.25">
      <c r="A775" s="384" t="s">
        <v>245</v>
      </c>
      <c r="B775" s="392" t="s">
        <v>194</v>
      </c>
      <c r="C775" s="423">
        <v>94.208200000000005</v>
      </c>
      <c r="D775" s="423"/>
      <c r="E775" s="424" t="s">
        <v>446</v>
      </c>
      <c r="F775" s="423">
        <v>9.75</v>
      </c>
      <c r="G775" s="423">
        <v>9.9241428471336999</v>
      </c>
      <c r="H775" s="392" t="s">
        <v>195</v>
      </c>
      <c r="I775" s="389">
        <v>7414</v>
      </c>
      <c r="J775" s="389">
        <v>7414</v>
      </c>
      <c r="K775" s="389">
        <v>6984.59</v>
      </c>
      <c r="L775" s="385">
        <v>1</v>
      </c>
    </row>
    <row r="776" spans="1:12" s="383" customFormat="1" ht="15" x14ac:dyDescent="0.25">
      <c r="A776" s="384" t="s">
        <v>245</v>
      </c>
      <c r="B776" s="392" t="s">
        <v>194</v>
      </c>
      <c r="C776" s="423">
        <v>94.462199999999996</v>
      </c>
      <c r="D776" s="423"/>
      <c r="E776" s="424" t="s">
        <v>784</v>
      </c>
      <c r="F776" s="423">
        <v>10.5</v>
      </c>
      <c r="G776" s="423">
        <v>10.7424917588637</v>
      </c>
      <c r="H776" s="392" t="s">
        <v>195</v>
      </c>
      <c r="I776" s="389">
        <v>67825</v>
      </c>
      <c r="J776" s="389">
        <v>67825</v>
      </c>
      <c r="K776" s="389">
        <v>64068.959999999999</v>
      </c>
      <c r="L776" s="385">
        <v>1</v>
      </c>
    </row>
    <row r="777" spans="1:12" s="383" customFormat="1" ht="15" x14ac:dyDescent="0.25">
      <c r="A777" s="384" t="s">
        <v>245</v>
      </c>
      <c r="B777" s="392" t="s">
        <v>194</v>
      </c>
      <c r="C777" s="423">
        <v>94.488200000000006</v>
      </c>
      <c r="D777" s="423"/>
      <c r="E777" s="424" t="s">
        <v>785</v>
      </c>
      <c r="F777" s="423">
        <v>10.5</v>
      </c>
      <c r="G777" s="423">
        <v>10.744063480742501</v>
      </c>
      <c r="H777" s="392" t="s">
        <v>195</v>
      </c>
      <c r="I777" s="389">
        <v>158585</v>
      </c>
      <c r="J777" s="389">
        <v>158585</v>
      </c>
      <c r="K777" s="389">
        <v>149844.09</v>
      </c>
      <c r="L777" s="385">
        <v>2</v>
      </c>
    </row>
    <row r="778" spans="1:12" s="383" customFormat="1" ht="15" x14ac:dyDescent="0.25">
      <c r="A778" s="384" t="s">
        <v>245</v>
      </c>
      <c r="B778" s="392" t="s">
        <v>194</v>
      </c>
      <c r="C778" s="423">
        <v>95.073400000000007</v>
      </c>
      <c r="D778" s="423"/>
      <c r="E778" s="424" t="s">
        <v>209</v>
      </c>
      <c r="F778" s="423">
        <v>10.25</v>
      </c>
      <c r="G778" s="423">
        <v>10.5096405218541</v>
      </c>
      <c r="H778" s="392" t="s">
        <v>195</v>
      </c>
      <c r="I778" s="389">
        <v>5239</v>
      </c>
      <c r="J778" s="389">
        <v>5239</v>
      </c>
      <c r="K778" s="389">
        <v>4980.8900000000003</v>
      </c>
      <c r="L778" s="385">
        <v>1</v>
      </c>
    </row>
    <row r="779" spans="1:12" s="383" customFormat="1" ht="15" x14ac:dyDescent="0.25">
      <c r="A779" s="384" t="s">
        <v>245</v>
      </c>
      <c r="B779" s="392" t="s">
        <v>194</v>
      </c>
      <c r="C779" s="423">
        <v>95.099100000000007</v>
      </c>
      <c r="D779" s="423"/>
      <c r="E779" s="424" t="s">
        <v>206</v>
      </c>
      <c r="F779" s="423">
        <v>10.25</v>
      </c>
      <c r="G779" s="423">
        <v>10.511148102310599</v>
      </c>
      <c r="H779" s="392" t="s">
        <v>195</v>
      </c>
      <c r="I779" s="389">
        <v>291904</v>
      </c>
      <c r="J779" s="389">
        <v>291904</v>
      </c>
      <c r="K779" s="389">
        <v>277598.06</v>
      </c>
      <c r="L779" s="385">
        <v>7</v>
      </c>
    </row>
    <row r="780" spans="1:12" s="383" customFormat="1" ht="15" x14ac:dyDescent="0.25">
      <c r="A780" s="384" t="s">
        <v>245</v>
      </c>
      <c r="B780" s="392" t="s">
        <v>194</v>
      </c>
      <c r="C780" s="423">
        <v>95.124899999999997</v>
      </c>
      <c r="D780" s="423"/>
      <c r="E780" s="424" t="s">
        <v>215</v>
      </c>
      <c r="F780" s="423">
        <v>10.25</v>
      </c>
      <c r="G780" s="423">
        <v>10.5126562499999</v>
      </c>
      <c r="H780" s="392" t="s">
        <v>195</v>
      </c>
      <c r="I780" s="389">
        <v>14795</v>
      </c>
      <c r="J780" s="389">
        <v>14795</v>
      </c>
      <c r="K780" s="389">
        <v>14073.72</v>
      </c>
      <c r="L780" s="385">
        <v>1</v>
      </c>
    </row>
    <row r="781" spans="1:12" s="383" customFormat="1" ht="15" x14ac:dyDescent="0.25">
      <c r="A781" s="384" t="s">
        <v>245</v>
      </c>
      <c r="B781" s="392" t="s">
        <v>194</v>
      </c>
      <c r="C781" s="423">
        <v>97.932500000000005</v>
      </c>
      <c r="D781" s="423"/>
      <c r="E781" s="424" t="s">
        <v>786</v>
      </c>
      <c r="F781" s="423">
        <v>9.9999999999999005</v>
      </c>
      <c r="G781" s="423">
        <v>10.402111005198501</v>
      </c>
      <c r="H781" s="392" t="s">
        <v>195</v>
      </c>
      <c r="I781" s="389">
        <v>7000</v>
      </c>
      <c r="J781" s="389">
        <v>7000</v>
      </c>
      <c r="K781" s="389">
        <v>6855.28</v>
      </c>
      <c r="L781" s="385">
        <v>1</v>
      </c>
    </row>
    <row r="782" spans="1:12" s="383" customFormat="1" ht="15" x14ac:dyDescent="0.25">
      <c r="A782" s="384" t="s">
        <v>245</v>
      </c>
      <c r="B782" s="392" t="s">
        <v>194</v>
      </c>
      <c r="C782" s="423">
        <v>98.918099999999995</v>
      </c>
      <c r="D782" s="423"/>
      <c r="E782" s="424" t="s">
        <v>787</v>
      </c>
      <c r="F782" s="423">
        <v>8.75</v>
      </c>
      <c r="G782" s="423">
        <v>9.0923892668962996</v>
      </c>
      <c r="H782" s="392" t="s">
        <v>195</v>
      </c>
      <c r="I782" s="389">
        <v>101083</v>
      </c>
      <c r="J782" s="389">
        <v>101083</v>
      </c>
      <c r="K782" s="389">
        <v>99989.37</v>
      </c>
      <c r="L782" s="385">
        <v>1</v>
      </c>
    </row>
    <row r="783" spans="1:12" s="383" customFormat="1" ht="15" x14ac:dyDescent="0.25">
      <c r="A783" s="384" t="s">
        <v>245</v>
      </c>
      <c r="B783" s="392" t="s">
        <v>194</v>
      </c>
      <c r="C783" s="423">
        <v>99.459199999999996</v>
      </c>
      <c r="D783" s="423"/>
      <c r="E783" s="424" t="s">
        <v>233</v>
      </c>
      <c r="F783" s="423">
        <v>7.25</v>
      </c>
      <c r="G783" s="423">
        <v>7.4981661371908004</v>
      </c>
      <c r="H783" s="392" t="s">
        <v>195</v>
      </c>
      <c r="I783" s="389">
        <v>400000</v>
      </c>
      <c r="J783" s="389">
        <v>400000</v>
      </c>
      <c r="K783" s="389">
        <v>397836.76</v>
      </c>
      <c r="L783" s="385">
        <v>5</v>
      </c>
    </row>
    <row r="784" spans="1:12" s="383" customFormat="1" ht="15" x14ac:dyDescent="0.25">
      <c r="A784" s="384" t="s">
        <v>246</v>
      </c>
      <c r="B784" s="392" t="s">
        <v>194</v>
      </c>
      <c r="C784" s="423">
        <v>91.652600000000007</v>
      </c>
      <c r="D784" s="423"/>
      <c r="E784" s="424" t="s">
        <v>788</v>
      </c>
      <c r="F784" s="423">
        <v>10.75</v>
      </c>
      <c r="G784" s="423">
        <v>10.8361667992419</v>
      </c>
      <c r="H784" s="392" t="s">
        <v>195</v>
      </c>
      <c r="I784" s="389">
        <v>16319</v>
      </c>
      <c r="J784" s="389">
        <v>16319</v>
      </c>
      <c r="K784" s="389">
        <v>14956.79</v>
      </c>
      <c r="L784" s="385">
        <v>1</v>
      </c>
    </row>
    <row r="785" spans="1:12" s="383" customFormat="1" ht="15" x14ac:dyDescent="0.25">
      <c r="A785" s="384" t="s">
        <v>246</v>
      </c>
      <c r="B785" s="392" t="s">
        <v>194</v>
      </c>
      <c r="C785" s="423">
        <v>91.652600000000007</v>
      </c>
      <c r="D785" s="423"/>
      <c r="E785" s="424" t="s">
        <v>788</v>
      </c>
      <c r="F785" s="423">
        <v>10.75</v>
      </c>
      <c r="G785" s="423">
        <v>10.8361667992419</v>
      </c>
      <c r="H785" s="392" t="s">
        <v>195</v>
      </c>
      <c r="I785" s="389">
        <v>13100</v>
      </c>
      <c r="J785" s="389">
        <v>13100</v>
      </c>
      <c r="K785" s="389">
        <v>12006.49</v>
      </c>
      <c r="L785" s="385">
        <v>1</v>
      </c>
    </row>
    <row r="786" spans="1:12" s="383" customFormat="1" ht="15" x14ac:dyDescent="0.25">
      <c r="A786" s="384" t="s">
        <v>246</v>
      </c>
      <c r="B786" s="392" t="s">
        <v>194</v>
      </c>
      <c r="C786" s="423">
        <v>91.677700000000002</v>
      </c>
      <c r="D786" s="423"/>
      <c r="E786" s="424" t="s">
        <v>789</v>
      </c>
      <c r="F786" s="423">
        <v>10.75</v>
      </c>
      <c r="G786" s="423">
        <v>10.8377502029652</v>
      </c>
      <c r="H786" s="392" t="s">
        <v>195</v>
      </c>
      <c r="I786" s="389">
        <v>21753</v>
      </c>
      <c r="J786" s="389">
        <v>21753</v>
      </c>
      <c r="K786" s="389">
        <v>19942.650000000001</v>
      </c>
      <c r="L786" s="385">
        <v>1</v>
      </c>
    </row>
    <row r="787" spans="1:12" s="383" customFormat="1" ht="15" x14ac:dyDescent="0.25">
      <c r="A787" s="384" t="s">
        <v>246</v>
      </c>
      <c r="B787" s="392" t="s">
        <v>194</v>
      </c>
      <c r="C787" s="423">
        <v>91.677700000000002</v>
      </c>
      <c r="D787" s="423"/>
      <c r="E787" s="424" t="s">
        <v>789</v>
      </c>
      <c r="F787" s="423">
        <v>10.75</v>
      </c>
      <c r="G787" s="423">
        <v>10.8377502029652</v>
      </c>
      <c r="H787" s="392" t="s">
        <v>195</v>
      </c>
      <c r="I787" s="389">
        <v>35911</v>
      </c>
      <c r="J787" s="389">
        <v>35911</v>
      </c>
      <c r="K787" s="389">
        <v>32922.379999999997</v>
      </c>
      <c r="L787" s="385">
        <v>1</v>
      </c>
    </row>
    <row r="788" spans="1:12" s="383" customFormat="1" ht="15" x14ac:dyDescent="0.25">
      <c r="A788" s="384" t="s">
        <v>246</v>
      </c>
      <c r="B788" s="392" t="s">
        <v>194</v>
      </c>
      <c r="C788" s="423">
        <v>98.253299999999996</v>
      </c>
      <c r="D788" s="423"/>
      <c r="E788" s="424" t="s">
        <v>790</v>
      </c>
      <c r="F788" s="423">
        <v>8</v>
      </c>
      <c r="G788" s="423">
        <v>8.2526007569419999</v>
      </c>
      <c r="H788" s="392" t="s">
        <v>195</v>
      </c>
      <c r="I788" s="389">
        <v>100000</v>
      </c>
      <c r="J788" s="389">
        <v>100000</v>
      </c>
      <c r="K788" s="389">
        <v>98253.28</v>
      </c>
      <c r="L788" s="385">
        <v>1</v>
      </c>
    </row>
    <row r="789" spans="1:12" s="383" customFormat="1" ht="15" x14ac:dyDescent="0.25">
      <c r="A789" s="384" t="s">
        <v>247</v>
      </c>
      <c r="B789" s="392" t="s">
        <v>194</v>
      </c>
      <c r="C789" s="423">
        <v>96.619699999999995</v>
      </c>
      <c r="D789" s="423"/>
      <c r="E789" s="424" t="s">
        <v>418</v>
      </c>
      <c r="F789" s="423">
        <v>5.5</v>
      </c>
      <c r="G789" s="423">
        <v>5.5547668865975997</v>
      </c>
      <c r="H789" s="392" t="s">
        <v>195</v>
      </c>
      <c r="I789" s="389">
        <v>789000</v>
      </c>
      <c r="J789" s="389">
        <v>789000</v>
      </c>
      <c r="K789" s="389">
        <v>762329.07</v>
      </c>
      <c r="L789" s="385">
        <v>1</v>
      </c>
    </row>
    <row r="790" spans="1:12" s="383" customFormat="1" ht="15" x14ac:dyDescent="0.25">
      <c r="A790" s="384" t="s">
        <v>247</v>
      </c>
      <c r="B790" s="392" t="s">
        <v>194</v>
      </c>
      <c r="C790" s="423">
        <v>96.691000000000003</v>
      </c>
      <c r="D790" s="423"/>
      <c r="E790" s="424" t="s">
        <v>365</v>
      </c>
      <c r="F790" s="423">
        <v>5.5</v>
      </c>
      <c r="G790" s="423">
        <v>5.5568858244505996</v>
      </c>
      <c r="H790" s="392" t="s">
        <v>195</v>
      </c>
      <c r="I790" s="389">
        <v>860770</v>
      </c>
      <c r="J790" s="389">
        <v>860770</v>
      </c>
      <c r="K790" s="389">
        <v>832287.28</v>
      </c>
      <c r="L790" s="385">
        <v>2</v>
      </c>
    </row>
    <row r="791" spans="1:12" s="383" customFormat="1" ht="15" x14ac:dyDescent="0.25">
      <c r="A791" s="384" t="s">
        <v>384</v>
      </c>
      <c r="B791" s="392" t="s">
        <v>194</v>
      </c>
      <c r="C791" s="423">
        <v>99.833600000000004</v>
      </c>
      <c r="D791" s="423"/>
      <c r="E791" s="424" t="s">
        <v>424</v>
      </c>
      <c r="F791" s="423">
        <v>10</v>
      </c>
      <c r="G791" s="423">
        <v>10.5078926530822</v>
      </c>
      <c r="H791" s="392" t="s">
        <v>195</v>
      </c>
      <c r="I791" s="389">
        <v>103179</v>
      </c>
      <c r="J791" s="389">
        <v>103179</v>
      </c>
      <c r="K791" s="389">
        <v>103007.32</v>
      </c>
      <c r="L791" s="385">
        <v>1</v>
      </c>
    </row>
    <row r="792" spans="1:12" s="383" customFormat="1" ht="15" x14ac:dyDescent="0.25">
      <c r="A792" s="384" t="s">
        <v>415</v>
      </c>
      <c r="B792" s="392" t="s">
        <v>194</v>
      </c>
      <c r="C792" s="423">
        <v>94.772999999999996</v>
      </c>
      <c r="D792" s="423"/>
      <c r="E792" s="424" t="s">
        <v>791</v>
      </c>
      <c r="F792" s="423">
        <v>9.5</v>
      </c>
      <c r="G792" s="423">
        <v>9.6883252507407001</v>
      </c>
      <c r="H792" s="392" t="s">
        <v>195</v>
      </c>
      <c r="I792" s="389">
        <v>21513</v>
      </c>
      <c r="J792" s="389">
        <v>21513</v>
      </c>
      <c r="K792" s="389">
        <v>20388.52</v>
      </c>
      <c r="L792" s="385">
        <v>1</v>
      </c>
    </row>
    <row r="793" spans="1:12" s="383" customFormat="1" ht="15" x14ac:dyDescent="0.25">
      <c r="A793" s="384" t="s">
        <v>274</v>
      </c>
      <c r="B793" s="392" t="s">
        <v>194</v>
      </c>
      <c r="C793" s="423">
        <v>96.133300000000006</v>
      </c>
      <c r="D793" s="423"/>
      <c r="E793" s="424" t="s">
        <v>206</v>
      </c>
      <c r="F793" s="423">
        <v>8</v>
      </c>
      <c r="G793" s="423">
        <v>8.1590877749429005</v>
      </c>
      <c r="H793" s="392" t="s">
        <v>195</v>
      </c>
      <c r="I793" s="389">
        <v>500000</v>
      </c>
      <c r="J793" s="389">
        <v>500000</v>
      </c>
      <c r="K793" s="389">
        <v>480666.52</v>
      </c>
      <c r="L793" s="385">
        <v>1</v>
      </c>
    </row>
    <row r="794" spans="1:12" s="383" customFormat="1" ht="15" x14ac:dyDescent="0.25">
      <c r="A794" s="384" t="s">
        <v>416</v>
      </c>
      <c r="B794" s="392" t="s">
        <v>194</v>
      </c>
      <c r="C794" s="423">
        <v>90.932100000000005</v>
      </c>
      <c r="D794" s="423"/>
      <c r="E794" s="424" t="s">
        <v>197</v>
      </c>
      <c r="F794" s="423">
        <v>10</v>
      </c>
      <c r="G794" s="423">
        <v>10.0013450136257</v>
      </c>
      <c r="H794" s="392" t="s">
        <v>195</v>
      </c>
      <c r="I794" s="389">
        <v>1066370.5</v>
      </c>
      <c r="J794" s="389">
        <v>1066370.5</v>
      </c>
      <c r="K794" s="389">
        <v>969672.59</v>
      </c>
      <c r="L794" s="385">
        <v>3</v>
      </c>
    </row>
    <row r="795" spans="1:12" s="383" customFormat="1" ht="15" x14ac:dyDescent="0.25">
      <c r="A795" s="384" t="s">
        <v>417</v>
      </c>
      <c r="B795" s="392" t="s">
        <v>194</v>
      </c>
      <c r="C795" s="423">
        <v>88.523899999999998</v>
      </c>
      <c r="D795" s="423"/>
      <c r="E795" s="424" t="s">
        <v>197</v>
      </c>
      <c r="F795" s="423">
        <v>13</v>
      </c>
      <c r="G795" s="423">
        <v>13.002252152992799</v>
      </c>
      <c r="H795" s="392" t="s">
        <v>195</v>
      </c>
      <c r="I795" s="389">
        <v>91463</v>
      </c>
      <c r="J795" s="389">
        <v>91463</v>
      </c>
      <c r="K795" s="389">
        <v>80966.58</v>
      </c>
      <c r="L795" s="385">
        <v>2</v>
      </c>
    </row>
    <row r="796" spans="1:12" s="383" customFormat="1" ht="15" x14ac:dyDescent="0.25">
      <c r="A796" s="384" t="s">
        <v>417</v>
      </c>
      <c r="B796" s="392" t="s">
        <v>194</v>
      </c>
      <c r="C796" s="423">
        <v>88.552199999999999</v>
      </c>
      <c r="D796" s="423"/>
      <c r="E796" s="424" t="s">
        <v>227</v>
      </c>
      <c r="F796" s="423">
        <v>13</v>
      </c>
      <c r="G796" s="423">
        <v>13.004505320823901</v>
      </c>
      <c r="H796" s="392" t="s">
        <v>195</v>
      </c>
      <c r="I796" s="389">
        <v>82400</v>
      </c>
      <c r="J796" s="389">
        <v>82400</v>
      </c>
      <c r="K796" s="389">
        <v>72966.990000000005</v>
      </c>
      <c r="L796" s="385">
        <v>1</v>
      </c>
    </row>
    <row r="797" spans="1:12" s="383" customFormat="1" ht="15" x14ac:dyDescent="0.25">
      <c r="A797" s="384" t="s">
        <v>417</v>
      </c>
      <c r="B797" s="392" t="s">
        <v>194</v>
      </c>
      <c r="C797" s="423">
        <v>88.580500000000001</v>
      </c>
      <c r="D797" s="423"/>
      <c r="E797" s="424" t="s">
        <v>228</v>
      </c>
      <c r="F797" s="423">
        <v>13</v>
      </c>
      <c r="G797" s="423">
        <v>13.006759504254299</v>
      </c>
      <c r="H797" s="392" t="s">
        <v>195</v>
      </c>
      <c r="I797" s="389">
        <v>46510</v>
      </c>
      <c r="J797" s="389">
        <v>46510</v>
      </c>
      <c r="K797" s="389">
        <v>41198.79</v>
      </c>
      <c r="L797" s="385">
        <v>1</v>
      </c>
    </row>
    <row r="798" spans="1:12" s="383" customFormat="1" ht="15" x14ac:dyDescent="0.25">
      <c r="A798" s="384" t="s">
        <v>417</v>
      </c>
      <c r="B798" s="392" t="s">
        <v>194</v>
      </c>
      <c r="C798" s="423">
        <v>97.354500000000002</v>
      </c>
      <c r="D798" s="423"/>
      <c r="E798" s="424" t="s">
        <v>208</v>
      </c>
      <c r="F798" s="423">
        <v>10.75</v>
      </c>
      <c r="G798" s="423">
        <v>11.189453658832701</v>
      </c>
      <c r="H798" s="392" t="s">
        <v>195</v>
      </c>
      <c r="I798" s="389">
        <v>154045</v>
      </c>
      <c r="J798" s="389">
        <v>154045</v>
      </c>
      <c r="K798" s="389">
        <v>149969.78</v>
      </c>
      <c r="L798" s="385">
        <v>1</v>
      </c>
    </row>
    <row r="799" spans="1:12" s="383" customFormat="1" ht="15" x14ac:dyDescent="0.25">
      <c r="A799" s="384" t="s">
        <v>251</v>
      </c>
      <c r="B799" s="392" t="s">
        <v>194</v>
      </c>
      <c r="C799" s="423">
        <v>95.204099999999997</v>
      </c>
      <c r="D799" s="423"/>
      <c r="E799" s="424" t="s">
        <v>792</v>
      </c>
      <c r="F799" s="423">
        <v>9.75</v>
      </c>
      <c r="G799" s="423">
        <v>9.9794887649616992</v>
      </c>
      <c r="H799" s="392" t="s">
        <v>195</v>
      </c>
      <c r="I799" s="389">
        <v>28866</v>
      </c>
      <c r="J799" s="389">
        <v>28866</v>
      </c>
      <c r="K799" s="389">
        <v>27481.61</v>
      </c>
      <c r="L799" s="385">
        <v>1</v>
      </c>
    </row>
    <row r="800" spans="1:12" s="383" customFormat="1" ht="15" x14ac:dyDescent="0.25">
      <c r="A800" s="384" t="s">
        <v>252</v>
      </c>
      <c r="B800" s="392" t="s">
        <v>194</v>
      </c>
      <c r="C800" s="423">
        <v>90.521600000000007</v>
      </c>
      <c r="D800" s="423"/>
      <c r="E800" s="424" t="s">
        <v>197</v>
      </c>
      <c r="F800" s="423">
        <v>10.5</v>
      </c>
      <c r="G800" s="423">
        <v>10.501480576837199</v>
      </c>
      <c r="H800" s="392" t="s">
        <v>195</v>
      </c>
      <c r="I800" s="389">
        <v>206680</v>
      </c>
      <c r="J800" s="389">
        <v>206680</v>
      </c>
      <c r="K800" s="389">
        <v>187090.11</v>
      </c>
      <c r="L800" s="385">
        <v>1</v>
      </c>
    </row>
    <row r="801" spans="1:12" s="383" customFormat="1" ht="15" x14ac:dyDescent="0.25">
      <c r="A801" s="384" t="s">
        <v>252</v>
      </c>
      <c r="B801" s="392" t="s">
        <v>194</v>
      </c>
      <c r="C801" s="423">
        <v>94.150899999999993</v>
      </c>
      <c r="D801" s="423"/>
      <c r="E801" s="424" t="s">
        <v>221</v>
      </c>
      <c r="F801" s="423">
        <v>10.5</v>
      </c>
      <c r="G801" s="423">
        <v>10.7236779664964</v>
      </c>
      <c r="H801" s="392" t="s">
        <v>195</v>
      </c>
      <c r="I801" s="389">
        <v>82627</v>
      </c>
      <c r="J801" s="389">
        <v>82627</v>
      </c>
      <c r="K801" s="389">
        <v>77794.039999999994</v>
      </c>
      <c r="L801" s="385">
        <v>1</v>
      </c>
    </row>
    <row r="802" spans="1:12" s="383" customFormat="1" ht="15" x14ac:dyDescent="0.25">
      <c r="A802" s="384" t="s">
        <v>252</v>
      </c>
      <c r="B802" s="392" t="s">
        <v>194</v>
      </c>
      <c r="C802" s="423">
        <v>94.228499999999997</v>
      </c>
      <c r="D802" s="423"/>
      <c r="E802" s="424" t="s">
        <v>211</v>
      </c>
      <c r="F802" s="423">
        <v>10.5</v>
      </c>
      <c r="G802" s="423">
        <v>10.7283733197155</v>
      </c>
      <c r="H802" s="392" t="s">
        <v>195</v>
      </c>
      <c r="I802" s="389">
        <v>32300</v>
      </c>
      <c r="J802" s="389">
        <v>32300</v>
      </c>
      <c r="K802" s="389">
        <v>30435.81</v>
      </c>
      <c r="L802" s="385">
        <v>1</v>
      </c>
    </row>
    <row r="803" spans="1:12" s="383" customFormat="1" ht="15" x14ac:dyDescent="0.25">
      <c r="A803" s="384" t="s">
        <v>252</v>
      </c>
      <c r="B803" s="392" t="s">
        <v>194</v>
      </c>
      <c r="C803" s="423">
        <v>95.326999999999998</v>
      </c>
      <c r="D803" s="423"/>
      <c r="E803" s="424" t="s">
        <v>206</v>
      </c>
      <c r="F803" s="423">
        <v>9.75</v>
      </c>
      <c r="G803" s="423">
        <v>9.9862937842879997</v>
      </c>
      <c r="H803" s="392" t="s">
        <v>195</v>
      </c>
      <c r="I803" s="389">
        <v>100000</v>
      </c>
      <c r="J803" s="389">
        <v>100000</v>
      </c>
      <c r="K803" s="389">
        <v>95326.99</v>
      </c>
      <c r="L803" s="385">
        <v>1</v>
      </c>
    </row>
    <row r="804" spans="1:12" s="383" customFormat="1" ht="15" x14ac:dyDescent="0.25">
      <c r="A804" s="384" t="s">
        <v>276</v>
      </c>
      <c r="B804" s="392" t="s">
        <v>194</v>
      </c>
      <c r="C804" s="423">
        <v>91.5565</v>
      </c>
      <c r="D804" s="423"/>
      <c r="E804" s="424" t="s">
        <v>793</v>
      </c>
      <c r="F804" s="423">
        <v>10</v>
      </c>
      <c r="G804" s="423">
        <v>10.037840132729601</v>
      </c>
      <c r="H804" s="392" t="s">
        <v>195</v>
      </c>
      <c r="I804" s="389">
        <v>16400</v>
      </c>
      <c r="J804" s="389">
        <v>16400</v>
      </c>
      <c r="K804" s="389">
        <v>15015.26</v>
      </c>
      <c r="L804" s="385">
        <v>1</v>
      </c>
    </row>
    <row r="805" spans="1:12" s="383" customFormat="1" ht="15" x14ac:dyDescent="0.25">
      <c r="A805" s="384" t="s">
        <v>276</v>
      </c>
      <c r="B805" s="392" t="s">
        <v>194</v>
      </c>
      <c r="C805" s="423">
        <v>93.138800000000003</v>
      </c>
      <c r="D805" s="423"/>
      <c r="E805" s="424" t="s">
        <v>271</v>
      </c>
      <c r="F805" s="423">
        <v>9.75</v>
      </c>
      <c r="G805" s="423">
        <v>9.8643148367031994</v>
      </c>
      <c r="H805" s="392" t="s">
        <v>195</v>
      </c>
      <c r="I805" s="389">
        <v>53425</v>
      </c>
      <c r="J805" s="389">
        <v>53425</v>
      </c>
      <c r="K805" s="389">
        <v>49759.39</v>
      </c>
      <c r="L805" s="385">
        <v>1</v>
      </c>
    </row>
    <row r="806" spans="1:12" s="383" customFormat="1" ht="15" x14ac:dyDescent="0.25">
      <c r="A806" s="384" t="s">
        <v>276</v>
      </c>
      <c r="B806" s="392" t="s">
        <v>194</v>
      </c>
      <c r="C806" s="423">
        <v>95.441299999999998</v>
      </c>
      <c r="D806" s="423"/>
      <c r="E806" s="424" t="s">
        <v>206</v>
      </c>
      <c r="F806" s="423">
        <v>9.5</v>
      </c>
      <c r="G806" s="423">
        <v>9.7243325226188997</v>
      </c>
      <c r="H806" s="392" t="s">
        <v>195</v>
      </c>
      <c r="I806" s="389">
        <v>108200</v>
      </c>
      <c r="J806" s="389">
        <v>108200</v>
      </c>
      <c r="K806" s="389">
        <v>103267.54</v>
      </c>
      <c r="L806" s="385">
        <v>2</v>
      </c>
    </row>
    <row r="807" spans="1:12" s="383" customFormat="1" ht="15" x14ac:dyDescent="0.25">
      <c r="A807" s="384" t="s">
        <v>276</v>
      </c>
      <c r="B807" s="392" t="s">
        <v>194</v>
      </c>
      <c r="C807" s="423">
        <v>95.670900000000003</v>
      </c>
      <c r="D807" s="423"/>
      <c r="E807" s="424" t="s">
        <v>206</v>
      </c>
      <c r="F807" s="423">
        <v>9</v>
      </c>
      <c r="G807" s="423">
        <v>9.2013418145391999</v>
      </c>
      <c r="H807" s="392" t="s">
        <v>195</v>
      </c>
      <c r="I807" s="389">
        <v>18055</v>
      </c>
      <c r="J807" s="389">
        <v>18055</v>
      </c>
      <c r="K807" s="389">
        <v>17273.38</v>
      </c>
      <c r="L807" s="385">
        <v>2</v>
      </c>
    </row>
    <row r="808" spans="1:12" s="383" customFormat="1" ht="15" x14ac:dyDescent="0.25">
      <c r="A808" s="384" t="s">
        <v>794</v>
      </c>
      <c r="B808" s="392" t="s">
        <v>194</v>
      </c>
      <c r="C808" s="423">
        <v>97.309100000000001</v>
      </c>
      <c r="D808" s="423"/>
      <c r="E808" s="424" t="s">
        <v>206</v>
      </c>
      <c r="F808" s="423">
        <v>5.5</v>
      </c>
      <c r="G808" s="423">
        <v>5.5751972543077999</v>
      </c>
      <c r="H808" s="392" t="s">
        <v>195</v>
      </c>
      <c r="I808" s="389">
        <v>698600</v>
      </c>
      <c r="J808" s="389">
        <v>698600</v>
      </c>
      <c r="K808" s="389">
        <v>679801.6</v>
      </c>
      <c r="L808" s="385">
        <v>1</v>
      </c>
    </row>
    <row r="809" spans="1:12" s="383" customFormat="1" ht="15" x14ac:dyDescent="0.25">
      <c r="A809" s="384" t="s">
        <v>277</v>
      </c>
      <c r="B809" s="392" t="s">
        <v>194</v>
      </c>
      <c r="C809" s="423">
        <v>93.777500000000003</v>
      </c>
      <c r="D809" s="423"/>
      <c r="E809" s="424" t="s">
        <v>220</v>
      </c>
      <c r="F809" s="423">
        <v>9.75</v>
      </c>
      <c r="G809" s="423">
        <v>9.9000977566405997</v>
      </c>
      <c r="H809" s="392" t="s">
        <v>195</v>
      </c>
      <c r="I809" s="389">
        <v>53123</v>
      </c>
      <c r="J809" s="389">
        <v>53123</v>
      </c>
      <c r="K809" s="389">
        <v>49817.41</v>
      </c>
      <c r="L809" s="385">
        <v>2</v>
      </c>
    </row>
    <row r="810" spans="1:12" s="383" customFormat="1" ht="15" x14ac:dyDescent="0.25">
      <c r="A810" s="384" t="s">
        <v>277</v>
      </c>
      <c r="B810" s="392" t="s">
        <v>194</v>
      </c>
      <c r="C810" s="423">
        <v>93.847800000000007</v>
      </c>
      <c r="D810" s="423"/>
      <c r="E810" s="424" t="s">
        <v>783</v>
      </c>
      <c r="F810" s="423">
        <v>10</v>
      </c>
      <c r="G810" s="423">
        <v>10.170478026524201</v>
      </c>
      <c r="H810" s="392" t="s">
        <v>195</v>
      </c>
      <c r="I810" s="389">
        <v>20601</v>
      </c>
      <c r="J810" s="389">
        <v>20601</v>
      </c>
      <c r="K810" s="389">
        <v>19333.580000000002</v>
      </c>
      <c r="L810" s="385">
        <v>1</v>
      </c>
    </row>
    <row r="811" spans="1:12" s="383" customFormat="1" ht="15" x14ac:dyDescent="0.25">
      <c r="A811" s="384" t="s">
        <v>277</v>
      </c>
      <c r="B811" s="392" t="s">
        <v>194</v>
      </c>
      <c r="C811" s="423">
        <v>94.0685</v>
      </c>
      <c r="D811" s="423"/>
      <c r="E811" s="424" t="s">
        <v>446</v>
      </c>
      <c r="F811" s="423">
        <v>10</v>
      </c>
      <c r="G811" s="423">
        <v>10.1831492410821</v>
      </c>
      <c r="H811" s="392" t="s">
        <v>195</v>
      </c>
      <c r="I811" s="389">
        <v>40912</v>
      </c>
      <c r="J811" s="389">
        <v>40912</v>
      </c>
      <c r="K811" s="389">
        <v>38485.29</v>
      </c>
      <c r="L811" s="385">
        <v>1</v>
      </c>
    </row>
    <row r="812" spans="1:12" s="383" customFormat="1" ht="15" x14ac:dyDescent="0.25">
      <c r="A812" s="384" t="s">
        <v>277</v>
      </c>
      <c r="B812" s="392" t="s">
        <v>194</v>
      </c>
      <c r="C812" s="423">
        <v>96.003799999999998</v>
      </c>
      <c r="D812" s="423"/>
      <c r="E812" s="424" t="s">
        <v>776</v>
      </c>
      <c r="F812" s="423">
        <v>9.25</v>
      </c>
      <c r="G812" s="423">
        <v>9.4860165869603996</v>
      </c>
      <c r="H812" s="392" t="s">
        <v>195</v>
      </c>
      <c r="I812" s="389">
        <v>15720</v>
      </c>
      <c r="J812" s="389">
        <v>15720</v>
      </c>
      <c r="K812" s="389">
        <v>15091.8</v>
      </c>
      <c r="L812" s="385">
        <v>1</v>
      </c>
    </row>
    <row r="813" spans="1:12" s="383" customFormat="1" ht="15" x14ac:dyDescent="0.25">
      <c r="A813" s="384" t="s">
        <v>253</v>
      </c>
      <c r="B813" s="392" t="s">
        <v>194</v>
      </c>
      <c r="C813" s="423">
        <v>94.985600000000005</v>
      </c>
      <c r="D813" s="423"/>
      <c r="E813" s="424" t="s">
        <v>206</v>
      </c>
      <c r="F813" s="423">
        <v>10.5</v>
      </c>
      <c r="G813" s="423">
        <v>10.774041150449399</v>
      </c>
      <c r="H813" s="392" t="s">
        <v>195</v>
      </c>
      <c r="I813" s="389">
        <v>680000</v>
      </c>
      <c r="J813" s="389">
        <v>680000</v>
      </c>
      <c r="K813" s="389">
        <v>645901.77</v>
      </c>
      <c r="L813" s="385">
        <v>4</v>
      </c>
    </row>
    <row r="814" spans="1:12" s="383" customFormat="1" ht="15" x14ac:dyDescent="0.25">
      <c r="A814" s="384" t="s">
        <v>253</v>
      </c>
      <c r="B814" s="392" t="s">
        <v>194</v>
      </c>
      <c r="C814" s="423">
        <v>95.124899999999997</v>
      </c>
      <c r="D814" s="423"/>
      <c r="E814" s="424" t="s">
        <v>215</v>
      </c>
      <c r="F814" s="423">
        <v>10.25</v>
      </c>
      <c r="G814" s="423">
        <v>10.5126562499999</v>
      </c>
      <c r="H814" s="392" t="s">
        <v>195</v>
      </c>
      <c r="I814" s="389">
        <v>136541</v>
      </c>
      <c r="J814" s="389">
        <v>136541</v>
      </c>
      <c r="K814" s="389">
        <v>129884.42</v>
      </c>
      <c r="L814" s="385">
        <v>1</v>
      </c>
    </row>
    <row r="815" spans="1:12" s="383" customFormat="1" ht="15" x14ac:dyDescent="0.25">
      <c r="A815" s="384" t="s">
        <v>253</v>
      </c>
      <c r="B815" s="392" t="s">
        <v>194</v>
      </c>
      <c r="C815" s="423">
        <v>97.165999999999997</v>
      </c>
      <c r="D815" s="423"/>
      <c r="E815" s="424" t="s">
        <v>616</v>
      </c>
      <c r="F815" s="423">
        <v>10.5</v>
      </c>
      <c r="G815" s="423">
        <v>10.9043450873788</v>
      </c>
      <c r="H815" s="392" t="s">
        <v>195</v>
      </c>
      <c r="I815" s="389">
        <v>102788</v>
      </c>
      <c r="J815" s="389">
        <v>102788</v>
      </c>
      <c r="K815" s="389">
        <v>99874.98</v>
      </c>
      <c r="L815" s="385">
        <v>1</v>
      </c>
    </row>
    <row r="816" spans="1:12" s="383" customFormat="1" ht="15" x14ac:dyDescent="0.25">
      <c r="A816" s="384" t="s">
        <v>253</v>
      </c>
      <c r="B816" s="392" t="s">
        <v>194</v>
      </c>
      <c r="C816" s="423">
        <v>97.1935</v>
      </c>
      <c r="D816" s="423"/>
      <c r="E816" s="424" t="s">
        <v>408</v>
      </c>
      <c r="F816" s="423">
        <v>10.5</v>
      </c>
      <c r="G816" s="423">
        <v>10.9059796913632</v>
      </c>
      <c r="H816" s="392" t="s">
        <v>195</v>
      </c>
      <c r="I816" s="389">
        <v>2914</v>
      </c>
      <c r="J816" s="389">
        <v>2914</v>
      </c>
      <c r="K816" s="389">
        <v>2832.22</v>
      </c>
      <c r="L816" s="385">
        <v>1</v>
      </c>
    </row>
    <row r="817" spans="1:12" s="383" customFormat="1" ht="15" x14ac:dyDescent="0.25">
      <c r="A817" s="384" t="s">
        <v>253</v>
      </c>
      <c r="B817" s="392" t="s">
        <v>194</v>
      </c>
      <c r="C817" s="423">
        <v>97.376499999999993</v>
      </c>
      <c r="D817" s="423"/>
      <c r="E817" s="424" t="s">
        <v>646</v>
      </c>
      <c r="F817" s="423">
        <v>9.15</v>
      </c>
      <c r="G817" s="423">
        <v>9.4490676422564999</v>
      </c>
      <c r="H817" s="392" t="s">
        <v>195</v>
      </c>
      <c r="I817" s="389">
        <v>15389</v>
      </c>
      <c r="J817" s="389">
        <v>15389</v>
      </c>
      <c r="K817" s="389">
        <v>14985.27</v>
      </c>
      <c r="L817" s="385">
        <v>1</v>
      </c>
    </row>
    <row r="818" spans="1:12" s="383" customFormat="1" ht="15" x14ac:dyDescent="0.25">
      <c r="A818" s="384" t="s">
        <v>253</v>
      </c>
      <c r="B818" s="392" t="s">
        <v>194</v>
      </c>
      <c r="C818" s="423">
        <v>97.6417</v>
      </c>
      <c r="D818" s="423"/>
      <c r="E818" s="424" t="s">
        <v>651</v>
      </c>
      <c r="F818" s="423">
        <v>9.25</v>
      </c>
      <c r="G818" s="423">
        <v>9.5707859239849</v>
      </c>
      <c r="H818" s="392" t="s">
        <v>195</v>
      </c>
      <c r="I818" s="389">
        <v>12632</v>
      </c>
      <c r="J818" s="389">
        <v>12632</v>
      </c>
      <c r="K818" s="389">
        <v>12334.1</v>
      </c>
      <c r="L818" s="385">
        <v>1</v>
      </c>
    </row>
    <row r="819" spans="1:12" s="383" customFormat="1" ht="15" x14ac:dyDescent="0.25">
      <c r="A819" s="384" t="s">
        <v>253</v>
      </c>
      <c r="B819" s="392" t="s">
        <v>194</v>
      </c>
      <c r="C819" s="423">
        <v>97.727800000000002</v>
      </c>
      <c r="D819" s="423"/>
      <c r="E819" s="424" t="s">
        <v>280</v>
      </c>
      <c r="F819" s="423">
        <v>9</v>
      </c>
      <c r="G819" s="423">
        <v>9.3047524737300993</v>
      </c>
      <c r="H819" s="392" t="s">
        <v>195</v>
      </c>
      <c r="I819" s="389">
        <v>114813</v>
      </c>
      <c r="J819" s="389">
        <v>114813</v>
      </c>
      <c r="K819" s="389">
        <v>112204.25</v>
      </c>
      <c r="L819" s="385">
        <v>1</v>
      </c>
    </row>
    <row r="820" spans="1:12" s="383" customFormat="1" ht="15" x14ac:dyDescent="0.25">
      <c r="A820" s="384" t="s">
        <v>253</v>
      </c>
      <c r="B820" s="392" t="s">
        <v>194</v>
      </c>
      <c r="C820" s="423">
        <v>97.7517</v>
      </c>
      <c r="D820" s="423"/>
      <c r="E820" s="424" t="s">
        <v>647</v>
      </c>
      <c r="F820" s="423">
        <v>9</v>
      </c>
      <c r="G820" s="423">
        <v>9.3059452062520993</v>
      </c>
      <c r="H820" s="392" t="s">
        <v>195</v>
      </c>
      <c r="I820" s="389">
        <v>13169</v>
      </c>
      <c r="J820" s="389">
        <v>13169</v>
      </c>
      <c r="K820" s="389">
        <v>12872.92</v>
      </c>
      <c r="L820" s="385">
        <v>1</v>
      </c>
    </row>
    <row r="821" spans="1:12" s="383" customFormat="1" ht="15" x14ac:dyDescent="0.25">
      <c r="A821" s="384" t="s">
        <v>253</v>
      </c>
      <c r="B821" s="392" t="s">
        <v>194</v>
      </c>
      <c r="C821" s="423">
        <v>97.775599999999997</v>
      </c>
      <c r="D821" s="423"/>
      <c r="E821" s="424" t="s">
        <v>208</v>
      </c>
      <c r="F821" s="423">
        <v>9</v>
      </c>
      <c r="G821" s="423">
        <v>9.3071383412351008</v>
      </c>
      <c r="H821" s="392" t="s">
        <v>195</v>
      </c>
      <c r="I821" s="389">
        <v>33008</v>
      </c>
      <c r="J821" s="389">
        <v>33008</v>
      </c>
      <c r="K821" s="389">
        <v>32273.77</v>
      </c>
      <c r="L821" s="385">
        <v>1</v>
      </c>
    </row>
    <row r="822" spans="1:12" s="383" customFormat="1" ht="15" x14ac:dyDescent="0.25">
      <c r="A822" s="384" t="s">
        <v>253</v>
      </c>
      <c r="B822" s="392" t="s">
        <v>194</v>
      </c>
      <c r="C822" s="423">
        <v>97.953900000000004</v>
      </c>
      <c r="D822" s="423"/>
      <c r="E822" s="424" t="s">
        <v>651</v>
      </c>
      <c r="F822" s="423">
        <v>8</v>
      </c>
      <c r="G822" s="423">
        <v>8.2394699666339992</v>
      </c>
      <c r="H822" s="392" t="s">
        <v>195</v>
      </c>
      <c r="I822" s="389">
        <v>124983</v>
      </c>
      <c r="J822" s="389">
        <v>124983</v>
      </c>
      <c r="K822" s="389">
        <v>122425.66</v>
      </c>
      <c r="L822" s="385">
        <v>1</v>
      </c>
    </row>
    <row r="823" spans="1:12" s="383" customFormat="1" ht="15" x14ac:dyDescent="0.25">
      <c r="A823" s="384" t="s">
        <v>253</v>
      </c>
      <c r="B823" s="392" t="s">
        <v>194</v>
      </c>
      <c r="C823" s="423">
        <v>98.055199999999999</v>
      </c>
      <c r="D823" s="423"/>
      <c r="E823" s="424" t="s">
        <v>273</v>
      </c>
      <c r="F823" s="423">
        <v>10.5</v>
      </c>
      <c r="G823" s="423">
        <v>10.9569737208215</v>
      </c>
      <c r="H823" s="392" t="s">
        <v>195</v>
      </c>
      <c r="I823" s="389">
        <v>112182</v>
      </c>
      <c r="J823" s="389">
        <v>112182</v>
      </c>
      <c r="K823" s="389">
        <v>110000.33</v>
      </c>
      <c r="L823" s="385">
        <v>1</v>
      </c>
    </row>
    <row r="824" spans="1:12" s="383" customFormat="1" ht="15" x14ac:dyDescent="0.25">
      <c r="A824" s="384" t="s">
        <v>420</v>
      </c>
      <c r="B824" s="392" t="s">
        <v>194</v>
      </c>
      <c r="C824" s="423">
        <v>90.773300000000006</v>
      </c>
      <c r="D824" s="423"/>
      <c r="E824" s="424" t="s">
        <v>228</v>
      </c>
      <c r="F824" s="423">
        <v>10.25</v>
      </c>
      <c r="G824" s="423">
        <v>10.2542375480843</v>
      </c>
      <c r="H824" s="392" t="s">
        <v>195</v>
      </c>
      <c r="I824" s="389">
        <v>274870</v>
      </c>
      <c r="J824" s="389">
        <v>274870</v>
      </c>
      <c r="K824" s="389">
        <v>249508.5</v>
      </c>
      <c r="L824" s="385">
        <v>1</v>
      </c>
    </row>
    <row r="825" spans="1:12" s="383" customFormat="1" ht="15" x14ac:dyDescent="0.25">
      <c r="A825" s="384" t="s">
        <v>420</v>
      </c>
      <c r="B825" s="392" t="s">
        <v>194</v>
      </c>
      <c r="C825" s="423">
        <v>92.9512</v>
      </c>
      <c r="D825" s="423"/>
      <c r="E825" s="424" t="s">
        <v>628</v>
      </c>
      <c r="F825" s="423">
        <v>10</v>
      </c>
      <c r="G825" s="423">
        <v>10.118816069228799</v>
      </c>
      <c r="H825" s="392" t="s">
        <v>195</v>
      </c>
      <c r="I825" s="389">
        <v>60032</v>
      </c>
      <c r="J825" s="389">
        <v>60032</v>
      </c>
      <c r="K825" s="389">
        <v>55800.46</v>
      </c>
      <c r="L825" s="385">
        <v>1</v>
      </c>
    </row>
    <row r="826" spans="1:12" s="383" customFormat="1" ht="15" x14ac:dyDescent="0.25">
      <c r="A826" s="384" t="s">
        <v>420</v>
      </c>
      <c r="B826" s="392" t="s">
        <v>194</v>
      </c>
      <c r="C826" s="423">
        <v>92.999200000000002</v>
      </c>
      <c r="D826" s="423"/>
      <c r="E826" s="424" t="s">
        <v>306</v>
      </c>
      <c r="F826" s="423">
        <v>10</v>
      </c>
      <c r="G826" s="423">
        <v>10.121591044941001</v>
      </c>
      <c r="H826" s="392" t="s">
        <v>195</v>
      </c>
      <c r="I826" s="389">
        <v>22121</v>
      </c>
      <c r="J826" s="389">
        <v>22121</v>
      </c>
      <c r="K826" s="389">
        <v>20572.36</v>
      </c>
      <c r="L826" s="385">
        <v>1</v>
      </c>
    </row>
    <row r="827" spans="1:12" s="383" customFormat="1" ht="15" x14ac:dyDescent="0.25">
      <c r="A827" s="384" t="s">
        <v>420</v>
      </c>
      <c r="B827" s="392" t="s">
        <v>194</v>
      </c>
      <c r="C827" s="423">
        <v>93.023300000000006</v>
      </c>
      <c r="D827" s="423"/>
      <c r="E827" s="424" t="s">
        <v>271</v>
      </c>
      <c r="F827" s="423">
        <v>10</v>
      </c>
      <c r="G827" s="423">
        <v>10.1229792803568</v>
      </c>
      <c r="H827" s="392" t="s">
        <v>195</v>
      </c>
      <c r="I827" s="389">
        <v>210100</v>
      </c>
      <c r="J827" s="389">
        <v>210100</v>
      </c>
      <c r="K827" s="389">
        <v>195441.86</v>
      </c>
      <c r="L827" s="385">
        <v>2</v>
      </c>
    </row>
    <row r="828" spans="1:12" s="383" customFormat="1" ht="15" x14ac:dyDescent="0.25">
      <c r="A828" s="384" t="s">
        <v>420</v>
      </c>
      <c r="B828" s="392" t="s">
        <v>194</v>
      </c>
      <c r="C828" s="423">
        <v>93.071399999999997</v>
      </c>
      <c r="D828" s="423"/>
      <c r="E828" s="424" t="s">
        <v>795</v>
      </c>
      <c r="F828" s="423">
        <v>10</v>
      </c>
      <c r="G828" s="423">
        <v>10.125757247803101</v>
      </c>
      <c r="H828" s="392" t="s">
        <v>195</v>
      </c>
      <c r="I828" s="389">
        <v>5350</v>
      </c>
      <c r="J828" s="389">
        <v>5350</v>
      </c>
      <c r="K828" s="389">
        <v>4979.32</v>
      </c>
      <c r="L828" s="385">
        <v>1</v>
      </c>
    </row>
    <row r="829" spans="1:12" s="383" customFormat="1" ht="15" x14ac:dyDescent="0.25">
      <c r="A829" s="384" t="s">
        <v>420</v>
      </c>
      <c r="B829" s="392" t="s">
        <v>194</v>
      </c>
      <c r="C829" s="423">
        <v>95.302400000000006</v>
      </c>
      <c r="D829" s="423"/>
      <c r="E829" s="424" t="s">
        <v>209</v>
      </c>
      <c r="F829" s="423">
        <v>9.75</v>
      </c>
      <c r="G829" s="423">
        <v>9.9849318062469994</v>
      </c>
      <c r="H829" s="392" t="s">
        <v>195</v>
      </c>
      <c r="I829" s="389">
        <v>37121</v>
      </c>
      <c r="J829" s="389">
        <v>37121</v>
      </c>
      <c r="K829" s="389">
        <v>35377.199999999997</v>
      </c>
      <c r="L829" s="385">
        <v>2</v>
      </c>
    </row>
    <row r="830" spans="1:12" s="383" customFormat="1" ht="15" x14ac:dyDescent="0.25">
      <c r="A830" s="384" t="s">
        <v>420</v>
      </c>
      <c r="B830" s="392" t="s">
        <v>194</v>
      </c>
      <c r="C830" s="423">
        <v>95.326999999999998</v>
      </c>
      <c r="D830" s="423"/>
      <c r="E830" s="424" t="s">
        <v>206</v>
      </c>
      <c r="F830" s="423">
        <v>9.75</v>
      </c>
      <c r="G830" s="423">
        <v>9.9862937842879997</v>
      </c>
      <c r="H830" s="392" t="s">
        <v>195</v>
      </c>
      <c r="I830" s="389">
        <v>124021</v>
      </c>
      <c r="J830" s="389">
        <v>124021</v>
      </c>
      <c r="K830" s="389">
        <v>118225.49</v>
      </c>
      <c r="L830" s="385">
        <v>2</v>
      </c>
    </row>
    <row r="831" spans="1:12" s="383" customFormat="1" ht="15" x14ac:dyDescent="0.25">
      <c r="A831" s="384" t="s">
        <v>420</v>
      </c>
      <c r="B831" s="392" t="s">
        <v>194</v>
      </c>
      <c r="C831" s="423">
        <v>95.351600000000005</v>
      </c>
      <c r="D831" s="423"/>
      <c r="E831" s="424" t="s">
        <v>215</v>
      </c>
      <c r="F831" s="423">
        <v>9.75</v>
      </c>
      <c r="G831" s="423">
        <v>9.9876562500000006</v>
      </c>
      <c r="H831" s="392" t="s">
        <v>195</v>
      </c>
      <c r="I831" s="389">
        <v>97147</v>
      </c>
      <c r="J831" s="389">
        <v>97147</v>
      </c>
      <c r="K831" s="389">
        <v>92631.22</v>
      </c>
      <c r="L831" s="385">
        <v>2</v>
      </c>
    </row>
    <row r="832" spans="1:12" s="383" customFormat="1" ht="15" x14ac:dyDescent="0.25">
      <c r="A832" s="384" t="s">
        <v>319</v>
      </c>
      <c r="B832" s="392" t="s">
        <v>194</v>
      </c>
      <c r="C832" s="423">
        <v>90.139700000000005</v>
      </c>
      <c r="D832" s="423"/>
      <c r="E832" s="424" t="s">
        <v>227</v>
      </c>
      <c r="F832" s="423">
        <v>11</v>
      </c>
      <c r="G832" s="423">
        <v>11.003245480747999</v>
      </c>
      <c r="H832" s="392" t="s">
        <v>195</v>
      </c>
      <c r="I832" s="389">
        <v>127486</v>
      </c>
      <c r="J832" s="389">
        <v>127486</v>
      </c>
      <c r="K832" s="389">
        <v>114915.52</v>
      </c>
      <c r="L832" s="385">
        <v>4</v>
      </c>
    </row>
    <row r="833" spans="1:12" s="383" customFormat="1" ht="15" x14ac:dyDescent="0.25">
      <c r="A833" s="384" t="s">
        <v>319</v>
      </c>
      <c r="B833" s="392" t="s">
        <v>194</v>
      </c>
      <c r="C833" s="423">
        <v>90.263999999999996</v>
      </c>
      <c r="D833" s="423"/>
      <c r="E833" s="424" t="s">
        <v>369</v>
      </c>
      <c r="F833" s="423">
        <v>11</v>
      </c>
      <c r="G833" s="423">
        <v>11.0113701284229</v>
      </c>
      <c r="H833" s="392" t="s">
        <v>195</v>
      </c>
      <c r="I833" s="389">
        <v>7684</v>
      </c>
      <c r="J833" s="389">
        <v>7684</v>
      </c>
      <c r="K833" s="389">
        <v>6935.89</v>
      </c>
      <c r="L833" s="385">
        <v>1</v>
      </c>
    </row>
    <row r="834" spans="1:12" s="383" customFormat="1" ht="15" x14ac:dyDescent="0.25">
      <c r="A834" s="384" t="s">
        <v>319</v>
      </c>
      <c r="B834" s="392" t="s">
        <v>194</v>
      </c>
      <c r="C834" s="423">
        <v>94.985600000000005</v>
      </c>
      <c r="D834" s="423"/>
      <c r="E834" s="424" t="s">
        <v>206</v>
      </c>
      <c r="F834" s="423">
        <v>10.5</v>
      </c>
      <c r="G834" s="423">
        <v>10.774041150449399</v>
      </c>
      <c r="H834" s="392" t="s">
        <v>195</v>
      </c>
      <c r="I834" s="389">
        <v>62941</v>
      </c>
      <c r="J834" s="389">
        <v>62941</v>
      </c>
      <c r="K834" s="389">
        <v>59784.85</v>
      </c>
      <c r="L834" s="385">
        <v>2</v>
      </c>
    </row>
    <row r="835" spans="1:12" s="383" customFormat="1" ht="15" x14ac:dyDescent="0.25">
      <c r="A835" s="384" t="s">
        <v>319</v>
      </c>
      <c r="B835" s="392" t="s">
        <v>194</v>
      </c>
      <c r="C835" s="423">
        <v>95.011899999999997</v>
      </c>
      <c r="D835" s="423"/>
      <c r="E835" s="424" t="s">
        <v>215</v>
      </c>
      <c r="F835" s="423">
        <v>10.5</v>
      </c>
      <c r="G835" s="423">
        <v>10.775625</v>
      </c>
      <c r="H835" s="392" t="s">
        <v>195</v>
      </c>
      <c r="I835" s="389">
        <v>55979</v>
      </c>
      <c r="J835" s="389">
        <v>55979</v>
      </c>
      <c r="K835" s="389">
        <v>53186.7</v>
      </c>
      <c r="L835" s="385">
        <v>1</v>
      </c>
    </row>
    <row r="836" spans="1:12" s="383" customFormat="1" ht="15" x14ac:dyDescent="0.25">
      <c r="A836" s="384" t="s">
        <v>319</v>
      </c>
      <c r="B836" s="392" t="s">
        <v>194</v>
      </c>
      <c r="C836" s="423">
        <v>95.465400000000002</v>
      </c>
      <c r="D836" s="423"/>
      <c r="E836" s="424" t="s">
        <v>215</v>
      </c>
      <c r="F836" s="423">
        <v>9.5</v>
      </c>
      <c r="G836" s="423">
        <v>9.7256250000000009</v>
      </c>
      <c r="H836" s="392" t="s">
        <v>195</v>
      </c>
      <c r="I836" s="389">
        <v>5200</v>
      </c>
      <c r="J836" s="389">
        <v>5200</v>
      </c>
      <c r="K836" s="389">
        <v>4964.2</v>
      </c>
      <c r="L836" s="385">
        <v>1</v>
      </c>
    </row>
    <row r="837" spans="1:12" s="383" customFormat="1" ht="15" x14ac:dyDescent="0.25">
      <c r="A837" s="384" t="s">
        <v>319</v>
      </c>
      <c r="B837" s="392" t="s">
        <v>194</v>
      </c>
      <c r="C837" s="423">
        <v>96.984700000000004</v>
      </c>
      <c r="D837" s="423"/>
      <c r="E837" s="424" t="s">
        <v>303</v>
      </c>
      <c r="F837" s="423">
        <v>9.25</v>
      </c>
      <c r="G837" s="423">
        <v>9.5368898581272994</v>
      </c>
      <c r="H837" s="392" t="s">
        <v>195</v>
      </c>
      <c r="I837" s="389">
        <v>111000</v>
      </c>
      <c r="J837" s="389">
        <v>111000</v>
      </c>
      <c r="K837" s="389">
        <v>107653.04</v>
      </c>
      <c r="L837" s="385">
        <v>1</v>
      </c>
    </row>
    <row r="838" spans="1:12" s="383" customFormat="1" ht="15" x14ac:dyDescent="0.25">
      <c r="A838" s="384" t="s">
        <v>319</v>
      </c>
      <c r="B838" s="392" t="s">
        <v>194</v>
      </c>
      <c r="C838" s="423">
        <v>97.008899999999997</v>
      </c>
      <c r="D838" s="423"/>
      <c r="E838" s="424" t="s">
        <v>264</v>
      </c>
      <c r="F838" s="423">
        <v>9.25</v>
      </c>
      <c r="G838" s="423">
        <v>9.5381396412035997</v>
      </c>
      <c r="H838" s="392" t="s">
        <v>195</v>
      </c>
      <c r="I838" s="389">
        <v>561800</v>
      </c>
      <c r="J838" s="389">
        <v>561800</v>
      </c>
      <c r="K838" s="389">
        <v>544995.96</v>
      </c>
      <c r="L838" s="385">
        <v>2</v>
      </c>
    </row>
    <row r="839" spans="1:12" s="383" customFormat="1" ht="15" x14ac:dyDescent="0.25">
      <c r="A839" s="384" t="s">
        <v>319</v>
      </c>
      <c r="B839" s="392" t="s">
        <v>194</v>
      </c>
      <c r="C839" s="423">
        <v>97.444800000000001</v>
      </c>
      <c r="D839" s="423"/>
      <c r="E839" s="424" t="s">
        <v>429</v>
      </c>
      <c r="F839" s="423">
        <v>8</v>
      </c>
      <c r="G839" s="423">
        <v>8.2170876018629997</v>
      </c>
      <c r="H839" s="392" t="s">
        <v>195</v>
      </c>
      <c r="I839" s="389">
        <v>30000</v>
      </c>
      <c r="J839" s="389">
        <v>30000</v>
      </c>
      <c r="K839" s="389">
        <v>29233.43</v>
      </c>
      <c r="L839" s="385">
        <v>1</v>
      </c>
    </row>
    <row r="840" spans="1:12" s="383" customFormat="1" ht="15" x14ac:dyDescent="0.25">
      <c r="A840" s="384" t="s">
        <v>278</v>
      </c>
      <c r="B840" s="392" t="s">
        <v>194</v>
      </c>
      <c r="C840" s="423">
        <v>91.368200000000002</v>
      </c>
      <c r="D840" s="423"/>
      <c r="E840" s="424" t="s">
        <v>227</v>
      </c>
      <c r="F840" s="423">
        <v>9.5</v>
      </c>
      <c r="G840" s="423">
        <v>9.5024319409442004</v>
      </c>
      <c r="H840" s="392" t="s">
        <v>195</v>
      </c>
      <c r="I840" s="389">
        <v>705000</v>
      </c>
      <c r="J840" s="389">
        <v>705000</v>
      </c>
      <c r="K840" s="389">
        <v>644146.09</v>
      </c>
      <c r="L840" s="385">
        <v>2</v>
      </c>
    </row>
    <row r="841" spans="1:12" s="383" customFormat="1" ht="15" x14ac:dyDescent="0.25">
      <c r="A841" s="384" t="s">
        <v>278</v>
      </c>
      <c r="B841" s="392" t="s">
        <v>194</v>
      </c>
      <c r="C841" s="423">
        <v>91.390299999999996</v>
      </c>
      <c r="D841" s="423"/>
      <c r="E841" s="424" t="s">
        <v>228</v>
      </c>
      <c r="F841" s="423">
        <v>9.5</v>
      </c>
      <c r="G841" s="423">
        <v>9.5036485225583007</v>
      </c>
      <c r="H841" s="392" t="s">
        <v>195</v>
      </c>
      <c r="I841" s="389">
        <v>19630</v>
      </c>
      <c r="J841" s="389">
        <v>19630</v>
      </c>
      <c r="K841" s="389">
        <v>17939.91</v>
      </c>
      <c r="L841" s="385">
        <v>1</v>
      </c>
    </row>
    <row r="842" spans="1:12" s="383" customFormat="1" ht="15" x14ac:dyDescent="0.25">
      <c r="A842" s="384" t="s">
        <v>278</v>
      </c>
      <c r="B842" s="392" t="s">
        <v>194</v>
      </c>
      <c r="C842" s="423">
        <v>91.412300000000002</v>
      </c>
      <c r="D842" s="423"/>
      <c r="E842" s="424" t="s">
        <v>270</v>
      </c>
      <c r="F842" s="423">
        <v>9.5</v>
      </c>
      <c r="G842" s="423">
        <v>9.5048655119044998</v>
      </c>
      <c r="H842" s="392" t="s">
        <v>195</v>
      </c>
      <c r="I842" s="389">
        <v>700000</v>
      </c>
      <c r="J842" s="389">
        <v>700000</v>
      </c>
      <c r="K842" s="389">
        <v>639886.24</v>
      </c>
      <c r="L842" s="385">
        <v>1</v>
      </c>
    </row>
    <row r="843" spans="1:12" s="383" customFormat="1" ht="15" x14ac:dyDescent="0.25">
      <c r="A843" s="384" t="s">
        <v>278</v>
      </c>
      <c r="B843" s="392" t="s">
        <v>194</v>
      </c>
      <c r="C843" s="423">
        <v>91.456400000000002</v>
      </c>
      <c r="D843" s="423"/>
      <c r="E843" s="424" t="s">
        <v>796</v>
      </c>
      <c r="F843" s="423">
        <v>9.5</v>
      </c>
      <c r="G843" s="423">
        <v>9.5073007147063997</v>
      </c>
      <c r="H843" s="392" t="s">
        <v>195</v>
      </c>
      <c r="I843" s="389">
        <v>700000</v>
      </c>
      <c r="J843" s="389">
        <v>700000</v>
      </c>
      <c r="K843" s="389">
        <v>640195.11</v>
      </c>
      <c r="L843" s="385">
        <v>1</v>
      </c>
    </row>
    <row r="844" spans="1:12" s="383" customFormat="1" ht="15" x14ac:dyDescent="0.25">
      <c r="A844" s="384" t="s">
        <v>278</v>
      </c>
      <c r="B844" s="392" t="s">
        <v>194</v>
      </c>
      <c r="C844" s="423">
        <v>91.5227</v>
      </c>
      <c r="D844" s="423"/>
      <c r="E844" s="424" t="s">
        <v>797</v>
      </c>
      <c r="F844" s="423">
        <v>9.5</v>
      </c>
      <c r="G844" s="423">
        <v>9.5109565826120992</v>
      </c>
      <c r="H844" s="392" t="s">
        <v>195</v>
      </c>
      <c r="I844" s="389">
        <v>1120000</v>
      </c>
      <c r="J844" s="389">
        <v>1120000</v>
      </c>
      <c r="K844" s="389">
        <v>1025054.34</v>
      </c>
      <c r="L844" s="385">
        <v>1</v>
      </c>
    </row>
    <row r="845" spans="1:12" s="383" customFormat="1" ht="15" x14ac:dyDescent="0.25">
      <c r="A845" s="384" t="s">
        <v>278</v>
      </c>
      <c r="B845" s="392" t="s">
        <v>194</v>
      </c>
      <c r="C845" s="423">
        <v>91.566900000000004</v>
      </c>
      <c r="D845" s="423"/>
      <c r="E845" s="424" t="s">
        <v>368</v>
      </c>
      <c r="F845" s="423">
        <v>9.5</v>
      </c>
      <c r="G845" s="423">
        <v>9.5133958730227999</v>
      </c>
      <c r="H845" s="392" t="s">
        <v>195</v>
      </c>
      <c r="I845" s="389">
        <v>460000</v>
      </c>
      <c r="J845" s="389">
        <v>460000</v>
      </c>
      <c r="K845" s="389">
        <v>421207.92</v>
      </c>
      <c r="L845" s="385">
        <v>2</v>
      </c>
    </row>
    <row r="846" spans="1:12" s="383" customFormat="1" ht="15" x14ac:dyDescent="0.25">
      <c r="A846" s="384" t="s">
        <v>278</v>
      </c>
      <c r="B846" s="392" t="s">
        <v>194</v>
      </c>
      <c r="C846" s="423">
        <v>91.611199999999997</v>
      </c>
      <c r="D846" s="423"/>
      <c r="E846" s="424" t="s">
        <v>414</v>
      </c>
      <c r="F846" s="423">
        <v>9.5</v>
      </c>
      <c r="G846" s="423">
        <v>9.5158368016865005</v>
      </c>
      <c r="H846" s="392" t="s">
        <v>195</v>
      </c>
      <c r="I846" s="389">
        <v>825000</v>
      </c>
      <c r="J846" s="389">
        <v>825000</v>
      </c>
      <c r="K846" s="389">
        <v>755792.5</v>
      </c>
      <c r="L846" s="385">
        <v>1</v>
      </c>
    </row>
    <row r="847" spans="1:12" s="383" customFormat="1" ht="15" x14ac:dyDescent="0.25">
      <c r="A847" s="384" t="s">
        <v>278</v>
      </c>
      <c r="B847" s="392" t="s">
        <v>194</v>
      </c>
      <c r="C847" s="423">
        <v>91.677700000000002</v>
      </c>
      <c r="D847" s="423"/>
      <c r="E847" s="424" t="s">
        <v>770</v>
      </c>
      <c r="F847" s="423">
        <v>9.5</v>
      </c>
      <c r="G847" s="423">
        <v>9.5195012704292008</v>
      </c>
      <c r="H847" s="392" t="s">
        <v>195</v>
      </c>
      <c r="I847" s="389">
        <v>715000</v>
      </c>
      <c r="J847" s="389">
        <v>715000</v>
      </c>
      <c r="K847" s="389">
        <v>655495.56999999995</v>
      </c>
      <c r="L847" s="385">
        <v>1</v>
      </c>
    </row>
    <row r="848" spans="1:12" s="383" customFormat="1" ht="15" x14ac:dyDescent="0.25">
      <c r="A848" s="384" t="s">
        <v>278</v>
      </c>
      <c r="B848" s="392" t="s">
        <v>194</v>
      </c>
      <c r="C848" s="423">
        <v>91.785200000000003</v>
      </c>
      <c r="D848" s="423"/>
      <c r="E848" s="424" t="s">
        <v>227</v>
      </c>
      <c r="F848" s="423">
        <v>9</v>
      </c>
      <c r="G848" s="423">
        <v>9.0021860780029996</v>
      </c>
      <c r="H848" s="392" t="s">
        <v>195</v>
      </c>
      <c r="I848" s="389">
        <v>150610</v>
      </c>
      <c r="J848" s="389">
        <v>150610</v>
      </c>
      <c r="K848" s="389">
        <v>138237.72</v>
      </c>
      <c r="L848" s="385">
        <v>1</v>
      </c>
    </row>
    <row r="849" spans="1:12" s="383" customFormat="1" ht="15" x14ac:dyDescent="0.25">
      <c r="A849" s="384" t="s">
        <v>278</v>
      </c>
      <c r="B849" s="392" t="s">
        <v>194</v>
      </c>
      <c r="C849" s="423">
        <v>93.828199999999995</v>
      </c>
      <c r="D849" s="423"/>
      <c r="E849" s="424" t="s">
        <v>412</v>
      </c>
      <c r="F849" s="423">
        <v>9.25</v>
      </c>
      <c r="G849" s="423">
        <v>9.3720220991543997</v>
      </c>
      <c r="H849" s="392" t="s">
        <v>195</v>
      </c>
      <c r="I849" s="389">
        <v>30000</v>
      </c>
      <c r="J849" s="389">
        <v>30000</v>
      </c>
      <c r="K849" s="389">
        <v>28148.46</v>
      </c>
      <c r="L849" s="385">
        <v>1</v>
      </c>
    </row>
    <row r="850" spans="1:12" s="383" customFormat="1" ht="15" x14ac:dyDescent="0.25">
      <c r="A850" s="384" t="s">
        <v>278</v>
      </c>
      <c r="B850" s="392" t="s">
        <v>194</v>
      </c>
      <c r="C850" s="423">
        <v>95.647999999999996</v>
      </c>
      <c r="D850" s="423"/>
      <c r="E850" s="424" t="s">
        <v>209</v>
      </c>
      <c r="F850" s="423">
        <v>9</v>
      </c>
      <c r="G850" s="423">
        <v>9.2001840120097995</v>
      </c>
      <c r="H850" s="392" t="s">
        <v>195</v>
      </c>
      <c r="I850" s="389">
        <v>98180</v>
      </c>
      <c r="J850" s="389">
        <v>98180</v>
      </c>
      <c r="K850" s="389">
        <v>93907.22</v>
      </c>
      <c r="L850" s="385">
        <v>3</v>
      </c>
    </row>
    <row r="851" spans="1:12" s="383" customFormat="1" ht="15" x14ac:dyDescent="0.25">
      <c r="A851" s="384" t="s">
        <v>278</v>
      </c>
      <c r="B851" s="392" t="s">
        <v>194</v>
      </c>
      <c r="C851" s="423">
        <v>95.670900000000003</v>
      </c>
      <c r="D851" s="423"/>
      <c r="E851" s="424" t="s">
        <v>206</v>
      </c>
      <c r="F851" s="423">
        <v>9</v>
      </c>
      <c r="G851" s="423">
        <v>9.2013418145391999</v>
      </c>
      <c r="H851" s="392" t="s">
        <v>195</v>
      </c>
      <c r="I851" s="389">
        <v>26050</v>
      </c>
      <c r="J851" s="389">
        <v>26050</v>
      </c>
      <c r="K851" s="389">
        <v>24922.27</v>
      </c>
      <c r="L851" s="385">
        <v>1</v>
      </c>
    </row>
    <row r="852" spans="1:12" s="383" customFormat="1" ht="15" x14ac:dyDescent="0.25">
      <c r="A852" s="384" t="s">
        <v>278</v>
      </c>
      <c r="B852" s="392" t="s">
        <v>194</v>
      </c>
      <c r="C852" s="423">
        <v>95.693799999999996</v>
      </c>
      <c r="D852" s="423"/>
      <c r="E852" s="424" t="s">
        <v>215</v>
      </c>
      <c r="F852" s="423">
        <v>9</v>
      </c>
      <c r="G852" s="423">
        <v>9.2024999999998993</v>
      </c>
      <c r="H852" s="392" t="s">
        <v>195</v>
      </c>
      <c r="I852" s="389">
        <v>478935</v>
      </c>
      <c r="J852" s="389">
        <v>478935</v>
      </c>
      <c r="K852" s="389">
        <v>458311</v>
      </c>
      <c r="L852" s="385">
        <v>4</v>
      </c>
    </row>
    <row r="853" spans="1:12" s="383" customFormat="1" ht="15" x14ac:dyDescent="0.25">
      <c r="A853" s="384" t="s">
        <v>278</v>
      </c>
      <c r="B853" s="392" t="s">
        <v>194</v>
      </c>
      <c r="C853" s="423">
        <v>95.739599999999996</v>
      </c>
      <c r="D853" s="423"/>
      <c r="E853" s="424" t="s">
        <v>284</v>
      </c>
      <c r="F853" s="423">
        <v>9</v>
      </c>
      <c r="G853" s="423">
        <v>9.2048175205628997</v>
      </c>
      <c r="H853" s="392" t="s">
        <v>195</v>
      </c>
      <c r="I853" s="389">
        <v>148505</v>
      </c>
      <c r="J853" s="389">
        <v>148505</v>
      </c>
      <c r="K853" s="389">
        <v>142178.07999999999</v>
      </c>
      <c r="L853" s="385">
        <v>1</v>
      </c>
    </row>
    <row r="854" spans="1:12" s="383" customFormat="1" ht="15" x14ac:dyDescent="0.25">
      <c r="A854" s="384" t="s">
        <v>278</v>
      </c>
      <c r="B854" s="392" t="s">
        <v>194</v>
      </c>
      <c r="C854" s="423">
        <v>96.061499999999995</v>
      </c>
      <c r="D854" s="423"/>
      <c r="E854" s="424" t="s">
        <v>798</v>
      </c>
      <c r="F854" s="423">
        <v>9</v>
      </c>
      <c r="G854" s="423">
        <v>9.2210832194485999</v>
      </c>
      <c r="H854" s="392" t="s">
        <v>195</v>
      </c>
      <c r="I854" s="389">
        <v>102263</v>
      </c>
      <c r="J854" s="389">
        <v>102263</v>
      </c>
      <c r="K854" s="389">
        <v>98235.35</v>
      </c>
      <c r="L854" s="385">
        <v>1</v>
      </c>
    </row>
    <row r="855" spans="1:12" s="383" customFormat="1" ht="15" x14ac:dyDescent="0.25">
      <c r="A855" s="384" t="s">
        <v>278</v>
      </c>
      <c r="B855" s="392" t="s">
        <v>194</v>
      </c>
      <c r="C855" s="423">
        <v>96.130700000000004</v>
      </c>
      <c r="D855" s="423"/>
      <c r="E855" s="424" t="s">
        <v>308</v>
      </c>
      <c r="F855" s="423">
        <v>9</v>
      </c>
      <c r="G855" s="423">
        <v>9.2245785635277002</v>
      </c>
      <c r="H855" s="392" t="s">
        <v>195</v>
      </c>
      <c r="I855" s="389">
        <v>272851</v>
      </c>
      <c r="J855" s="389">
        <v>272851</v>
      </c>
      <c r="K855" s="389">
        <v>262293.68</v>
      </c>
      <c r="L855" s="385">
        <v>1</v>
      </c>
    </row>
    <row r="856" spans="1:12" s="383" customFormat="1" ht="15" x14ac:dyDescent="0.25">
      <c r="A856" s="384" t="s">
        <v>278</v>
      </c>
      <c r="B856" s="392" t="s">
        <v>194</v>
      </c>
      <c r="C856" s="423">
        <v>97.165999999999997</v>
      </c>
      <c r="D856" s="423"/>
      <c r="E856" s="424" t="s">
        <v>264</v>
      </c>
      <c r="F856" s="423">
        <v>8.75</v>
      </c>
      <c r="G856" s="423">
        <v>9.0076895254629008</v>
      </c>
      <c r="H856" s="392" t="s">
        <v>195</v>
      </c>
      <c r="I856" s="389">
        <v>14105</v>
      </c>
      <c r="J856" s="389">
        <v>14105</v>
      </c>
      <c r="K856" s="389">
        <v>13705.26</v>
      </c>
      <c r="L856" s="385">
        <v>2</v>
      </c>
    </row>
    <row r="857" spans="1:12" s="383" customFormat="1" ht="15" x14ac:dyDescent="0.25">
      <c r="A857" s="384" t="s">
        <v>278</v>
      </c>
      <c r="B857" s="392" t="s">
        <v>194</v>
      </c>
      <c r="C857" s="423">
        <v>98.039199999999994</v>
      </c>
      <c r="D857" s="423"/>
      <c r="E857" s="424" t="s">
        <v>230</v>
      </c>
      <c r="F857" s="423">
        <v>8</v>
      </c>
      <c r="G857" s="423">
        <v>8.2432159999999008</v>
      </c>
      <c r="H857" s="392" t="s">
        <v>195</v>
      </c>
      <c r="I857" s="389">
        <v>15285</v>
      </c>
      <c r="J857" s="389">
        <v>15285</v>
      </c>
      <c r="K857" s="389">
        <v>14985.29</v>
      </c>
      <c r="L857" s="385">
        <v>1</v>
      </c>
    </row>
    <row r="858" spans="1:12" s="383" customFormat="1" ht="15" x14ac:dyDescent="0.25">
      <c r="A858" s="384" t="s">
        <v>422</v>
      </c>
      <c r="B858" s="392" t="s">
        <v>194</v>
      </c>
      <c r="C858" s="423">
        <v>95.091200000000001</v>
      </c>
      <c r="D858" s="423"/>
      <c r="E858" s="424" t="s">
        <v>224</v>
      </c>
      <c r="F858" s="423">
        <v>10.1</v>
      </c>
      <c r="G858" s="423">
        <v>10.349173681857099</v>
      </c>
      <c r="H858" s="392" t="s">
        <v>195</v>
      </c>
      <c r="I858" s="389">
        <v>200000</v>
      </c>
      <c r="J858" s="389">
        <v>200000</v>
      </c>
      <c r="K858" s="389">
        <v>190182.36</v>
      </c>
      <c r="L858" s="385">
        <v>1</v>
      </c>
    </row>
    <row r="859" spans="1:12" s="383" customFormat="1" ht="15" x14ac:dyDescent="0.25">
      <c r="A859" s="384" t="s">
        <v>422</v>
      </c>
      <c r="B859" s="392" t="s">
        <v>194</v>
      </c>
      <c r="C859" s="423">
        <v>95.167299999999997</v>
      </c>
      <c r="D859" s="423"/>
      <c r="E859" s="424" t="s">
        <v>206</v>
      </c>
      <c r="F859" s="423">
        <v>10.1</v>
      </c>
      <c r="G859" s="423">
        <v>10.353561357028701</v>
      </c>
      <c r="H859" s="392" t="s">
        <v>195</v>
      </c>
      <c r="I859" s="389">
        <v>200000</v>
      </c>
      <c r="J859" s="389">
        <v>200000</v>
      </c>
      <c r="K859" s="389">
        <v>190334.7</v>
      </c>
      <c r="L859" s="385">
        <v>1</v>
      </c>
    </row>
    <row r="860" spans="1:12" s="383" customFormat="1" ht="15" x14ac:dyDescent="0.25">
      <c r="A860" s="384" t="s">
        <v>422</v>
      </c>
      <c r="B860" s="392" t="s">
        <v>194</v>
      </c>
      <c r="C860" s="423">
        <v>96.795400000000001</v>
      </c>
      <c r="D860" s="423"/>
      <c r="E860" s="424" t="s">
        <v>303</v>
      </c>
      <c r="F860" s="423">
        <v>9.85</v>
      </c>
      <c r="G860" s="423">
        <v>10.1755261223687</v>
      </c>
      <c r="H860" s="392" t="s">
        <v>195</v>
      </c>
      <c r="I860" s="389">
        <v>134000</v>
      </c>
      <c r="J860" s="389">
        <v>134000</v>
      </c>
      <c r="K860" s="389">
        <v>129705.84</v>
      </c>
      <c r="L860" s="385">
        <v>1</v>
      </c>
    </row>
    <row r="861" spans="1:12" s="383" customFormat="1" ht="15" x14ac:dyDescent="0.25">
      <c r="A861" s="384" t="s">
        <v>254</v>
      </c>
      <c r="B861" s="392" t="s">
        <v>194</v>
      </c>
      <c r="C861" s="423">
        <v>91.1387</v>
      </c>
      <c r="D861" s="423"/>
      <c r="E861" s="424" t="s">
        <v>197</v>
      </c>
      <c r="F861" s="423">
        <v>9.75</v>
      </c>
      <c r="G861" s="423">
        <v>9.7512795988904006</v>
      </c>
      <c r="H861" s="392" t="s">
        <v>195</v>
      </c>
      <c r="I861" s="389">
        <v>5510</v>
      </c>
      <c r="J861" s="389">
        <v>5510</v>
      </c>
      <c r="K861" s="389">
        <v>5021.74</v>
      </c>
      <c r="L861" s="385">
        <v>1</v>
      </c>
    </row>
    <row r="862" spans="1:12" s="383" customFormat="1" ht="15" x14ac:dyDescent="0.25">
      <c r="A862" s="384" t="s">
        <v>254</v>
      </c>
      <c r="B862" s="392" t="s">
        <v>194</v>
      </c>
      <c r="C862" s="423">
        <v>95.417299999999997</v>
      </c>
      <c r="D862" s="423"/>
      <c r="E862" s="424" t="s">
        <v>209</v>
      </c>
      <c r="F862" s="423">
        <v>9.5</v>
      </c>
      <c r="G862" s="423">
        <v>9.7230404961009</v>
      </c>
      <c r="H862" s="392" t="s">
        <v>195</v>
      </c>
      <c r="I862" s="389">
        <v>20950</v>
      </c>
      <c r="J862" s="389">
        <v>20950</v>
      </c>
      <c r="K862" s="389">
        <v>19989.93</v>
      </c>
      <c r="L862" s="385">
        <v>1</v>
      </c>
    </row>
    <row r="863" spans="1:12" s="383" customFormat="1" ht="15" x14ac:dyDescent="0.25">
      <c r="A863" s="384" t="s">
        <v>254</v>
      </c>
      <c r="B863" s="392" t="s">
        <v>194</v>
      </c>
      <c r="C863" s="423">
        <v>95.441299999999998</v>
      </c>
      <c r="D863" s="423"/>
      <c r="E863" s="424" t="s">
        <v>206</v>
      </c>
      <c r="F863" s="423">
        <v>9.5</v>
      </c>
      <c r="G863" s="423">
        <v>9.7243325226188997</v>
      </c>
      <c r="H863" s="392" t="s">
        <v>195</v>
      </c>
      <c r="I863" s="389">
        <v>20945</v>
      </c>
      <c r="J863" s="389">
        <v>20945</v>
      </c>
      <c r="K863" s="389">
        <v>19990.189999999999</v>
      </c>
      <c r="L863" s="385">
        <v>1</v>
      </c>
    </row>
    <row r="864" spans="1:12" s="383" customFormat="1" ht="15" x14ac:dyDescent="0.25">
      <c r="A864" s="384" t="s">
        <v>254</v>
      </c>
      <c r="B864" s="392" t="s">
        <v>194</v>
      </c>
      <c r="C864" s="423">
        <v>97.799499999999995</v>
      </c>
      <c r="D864" s="423"/>
      <c r="E864" s="424" t="s">
        <v>230</v>
      </c>
      <c r="F864" s="423">
        <v>9</v>
      </c>
      <c r="G864" s="423">
        <v>9.3083318789062304</v>
      </c>
      <c r="H864" s="392" t="s">
        <v>195</v>
      </c>
      <c r="I864" s="389">
        <v>15000</v>
      </c>
      <c r="J864" s="389">
        <v>15000</v>
      </c>
      <c r="K864" s="389">
        <v>14669.93</v>
      </c>
      <c r="L864" s="385">
        <v>1</v>
      </c>
    </row>
    <row r="865" spans="1:12" s="383" customFormat="1" ht="15" x14ac:dyDescent="0.25">
      <c r="A865" s="384" t="s">
        <v>279</v>
      </c>
      <c r="B865" s="392" t="s">
        <v>194</v>
      </c>
      <c r="C865" s="423">
        <v>90.641300000000001</v>
      </c>
      <c r="D865" s="423"/>
      <c r="E865" s="424" t="s">
        <v>796</v>
      </c>
      <c r="F865" s="423">
        <v>10.5</v>
      </c>
      <c r="G865" s="423">
        <v>10.508891650022999</v>
      </c>
      <c r="H865" s="392" t="s">
        <v>195</v>
      </c>
      <c r="I865" s="389">
        <v>59202</v>
      </c>
      <c r="J865" s="389">
        <v>59202</v>
      </c>
      <c r="K865" s="389">
        <v>53661.45</v>
      </c>
      <c r="L865" s="385">
        <v>4</v>
      </c>
    </row>
    <row r="866" spans="1:12" s="383" customFormat="1" ht="15" x14ac:dyDescent="0.25">
      <c r="A866" s="384" t="s">
        <v>279</v>
      </c>
      <c r="B866" s="392" t="s">
        <v>194</v>
      </c>
      <c r="C866" s="423">
        <v>95.238100000000003</v>
      </c>
      <c r="D866" s="423"/>
      <c r="E866" s="424" t="s">
        <v>215</v>
      </c>
      <c r="F866" s="423">
        <v>10</v>
      </c>
      <c r="G866" s="423">
        <v>10.25</v>
      </c>
      <c r="H866" s="392" t="s">
        <v>195</v>
      </c>
      <c r="I866" s="389">
        <v>195168</v>
      </c>
      <c r="J866" s="389">
        <v>195168</v>
      </c>
      <c r="K866" s="389">
        <v>185874.29</v>
      </c>
      <c r="L866" s="385">
        <v>4</v>
      </c>
    </row>
    <row r="867" spans="1:12" s="383" customFormat="1" ht="15" x14ac:dyDescent="0.25">
      <c r="A867" s="384" t="s">
        <v>255</v>
      </c>
      <c r="B867" s="392" t="s">
        <v>194</v>
      </c>
      <c r="C867" s="423">
        <v>98.257999999999996</v>
      </c>
      <c r="D867" s="423"/>
      <c r="E867" s="424" t="s">
        <v>799</v>
      </c>
      <c r="F867" s="423">
        <v>9.25</v>
      </c>
      <c r="G867" s="423">
        <v>9.6024552960387997</v>
      </c>
      <c r="H867" s="392" t="s">
        <v>195</v>
      </c>
      <c r="I867" s="389">
        <v>32600</v>
      </c>
      <c r="J867" s="389">
        <v>32600</v>
      </c>
      <c r="K867" s="389">
        <v>32032.1</v>
      </c>
      <c r="L867" s="385">
        <v>1</v>
      </c>
    </row>
    <row r="868" spans="1:12" s="383" customFormat="1" ht="15" x14ac:dyDescent="0.25">
      <c r="A868" s="384" t="s">
        <v>255</v>
      </c>
      <c r="B868" s="392" t="s">
        <v>194</v>
      </c>
      <c r="C868" s="423">
        <v>98.332400000000007</v>
      </c>
      <c r="D868" s="423"/>
      <c r="E868" s="424" t="s">
        <v>800</v>
      </c>
      <c r="F868" s="423">
        <v>9.25</v>
      </c>
      <c r="G868" s="423">
        <v>9.6062741759869006</v>
      </c>
      <c r="H868" s="392" t="s">
        <v>195</v>
      </c>
      <c r="I868" s="389">
        <v>406697</v>
      </c>
      <c r="J868" s="389">
        <v>406697</v>
      </c>
      <c r="K868" s="389">
        <v>399915.11</v>
      </c>
      <c r="L868" s="385">
        <v>5</v>
      </c>
    </row>
    <row r="869" spans="1:12" s="383" customFormat="1" ht="15" x14ac:dyDescent="0.25">
      <c r="A869" s="384" t="s">
        <v>255</v>
      </c>
      <c r="B869" s="392" t="s">
        <v>194</v>
      </c>
      <c r="C869" s="423">
        <v>98.431899999999999</v>
      </c>
      <c r="D869" s="423"/>
      <c r="E869" s="424" t="s">
        <v>631</v>
      </c>
      <c r="F869" s="423">
        <v>9.25</v>
      </c>
      <c r="G869" s="423">
        <v>9.6113722395715993</v>
      </c>
      <c r="H869" s="392" t="s">
        <v>195</v>
      </c>
      <c r="I869" s="389">
        <v>220910</v>
      </c>
      <c r="J869" s="389">
        <v>220910</v>
      </c>
      <c r="K869" s="389">
        <v>217445.96</v>
      </c>
      <c r="L869" s="385">
        <v>2</v>
      </c>
    </row>
    <row r="870" spans="1:12" s="383" customFormat="1" ht="15" x14ac:dyDescent="0.25">
      <c r="A870" s="384" t="s">
        <v>255</v>
      </c>
      <c r="B870" s="392" t="s">
        <v>194</v>
      </c>
      <c r="C870" s="423">
        <v>98.626099999999994</v>
      </c>
      <c r="D870" s="423"/>
      <c r="E870" s="424" t="s">
        <v>801</v>
      </c>
      <c r="F870" s="423">
        <v>8.5</v>
      </c>
      <c r="G870" s="423">
        <v>8.8078604875798998</v>
      </c>
      <c r="H870" s="392" t="s">
        <v>195</v>
      </c>
      <c r="I870" s="389">
        <v>283868</v>
      </c>
      <c r="J870" s="389">
        <v>283868</v>
      </c>
      <c r="K870" s="389">
        <v>279967.89</v>
      </c>
      <c r="L870" s="385">
        <v>1</v>
      </c>
    </row>
    <row r="871" spans="1:12" s="383" customFormat="1" ht="15" x14ac:dyDescent="0.25">
      <c r="A871" s="384" t="s">
        <v>255</v>
      </c>
      <c r="B871" s="392" t="s">
        <v>194</v>
      </c>
      <c r="C871" s="423">
        <v>98.756600000000006</v>
      </c>
      <c r="D871" s="423"/>
      <c r="E871" s="424" t="s">
        <v>310</v>
      </c>
      <c r="F871" s="423">
        <v>9.25</v>
      </c>
      <c r="G871" s="423">
        <v>9.6279902605957997</v>
      </c>
      <c r="H871" s="392" t="s">
        <v>195</v>
      </c>
      <c r="I871" s="389">
        <v>270000</v>
      </c>
      <c r="J871" s="389">
        <v>270000</v>
      </c>
      <c r="K871" s="389">
        <v>266642.89</v>
      </c>
      <c r="L871" s="385">
        <v>3</v>
      </c>
    </row>
    <row r="872" spans="1:12" s="383" customFormat="1" ht="15" x14ac:dyDescent="0.25">
      <c r="A872" s="384" t="s">
        <v>255</v>
      </c>
      <c r="B872" s="392" t="s">
        <v>194</v>
      </c>
      <c r="C872" s="423">
        <v>99.108699999999999</v>
      </c>
      <c r="D872" s="423"/>
      <c r="E872" s="424" t="s">
        <v>235</v>
      </c>
      <c r="F872" s="423">
        <v>9.25</v>
      </c>
      <c r="G872" s="423">
        <v>9.6459714511023993</v>
      </c>
      <c r="H872" s="392" t="s">
        <v>195</v>
      </c>
      <c r="I872" s="389">
        <v>170000</v>
      </c>
      <c r="J872" s="389">
        <v>170000</v>
      </c>
      <c r="K872" s="389">
        <v>168484.81</v>
      </c>
      <c r="L872" s="385">
        <v>3</v>
      </c>
    </row>
    <row r="873" spans="1:12" s="383" customFormat="1" ht="15" x14ac:dyDescent="0.25">
      <c r="A873" s="384" t="s">
        <v>255</v>
      </c>
      <c r="B873" s="392" t="s">
        <v>194</v>
      </c>
      <c r="C873" s="423">
        <v>99.717500000000001</v>
      </c>
      <c r="D873" s="423"/>
      <c r="E873" s="424" t="s">
        <v>423</v>
      </c>
      <c r="F873" s="423">
        <v>8.5</v>
      </c>
      <c r="G873" s="423">
        <v>8.8586221989229994</v>
      </c>
      <c r="H873" s="392" t="s">
        <v>195</v>
      </c>
      <c r="I873" s="389">
        <v>198200</v>
      </c>
      <c r="J873" s="389">
        <v>198200</v>
      </c>
      <c r="K873" s="389">
        <v>197640.02</v>
      </c>
      <c r="L873" s="385">
        <v>1</v>
      </c>
    </row>
    <row r="874" spans="1:12" s="383" customFormat="1" ht="15" x14ac:dyDescent="0.25">
      <c r="A874" s="384" t="s">
        <v>255</v>
      </c>
      <c r="B874" s="392" t="s">
        <v>194</v>
      </c>
      <c r="C874" s="423">
        <v>99.850200000000001</v>
      </c>
      <c r="D874" s="423"/>
      <c r="E874" s="424" t="s">
        <v>424</v>
      </c>
      <c r="F874" s="423">
        <v>9</v>
      </c>
      <c r="G874" s="423">
        <v>9.4100503202471</v>
      </c>
      <c r="H874" s="392" t="s">
        <v>195</v>
      </c>
      <c r="I874" s="389">
        <v>600000</v>
      </c>
      <c r="J874" s="389">
        <v>600000</v>
      </c>
      <c r="K874" s="389">
        <v>599101.35</v>
      </c>
      <c r="L874" s="385">
        <v>4</v>
      </c>
    </row>
    <row r="875" spans="1:12" s="383" customFormat="1" ht="15" x14ac:dyDescent="0.25">
      <c r="A875" s="384" t="s">
        <v>255</v>
      </c>
      <c r="B875" s="392" t="s">
        <v>194</v>
      </c>
      <c r="C875" s="423">
        <v>99.882099999999994</v>
      </c>
      <c r="D875" s="423"/>
      <c r="E875" s="424" t="s">
        <v>802</v>
      </c>
      <c r="F875" s="423">
        <v>8.5</v>
      </c>
      <c r="G875" s="423">
        <v>8.8662486153630002</v>
      </c>
      <c r="H875" s="392" t="s">
        <v>195</v>
      </c>
      <c r="I875" s="389">
        <v>150000</v>
      </c>
      <c r="J875" s="389">
        <v>150000</v>
      </c>
      <c r="K875" s="389">
        <v>149823.13</v>
      </c>
      <c r="L875" s="385">
        <v>1</v>
      </c>
    </row>
    <row r="876" spans="1:12" s="383" customFormat="1" ht="15" x14ac:dyDescent="0.25">
      <c r="A876" s="384" t="s">
        <v>256</v>
      </c>
      <c r="B876" s="392" t="s">
        <v>194</v>
      </c>
      <c r="C876" s="423">
        <v>89.938199999999995</v>
      </c>
      <c r="D876" s="423"/>
      <c r="E876" s="424" t="s">
        <v>227</v>
      </c>
      <c r="F876" s="423">
        <v>11.25</v>
      </c>
      <c r="G876" s="423">
        <v>11.253392072543299</v>
      </c>
      <c r="H876" s="392" t="s">
        <v>195</v>
      </c>
      <c r="I876" s="389">
        <v>42687</v>
      </c>
      <c r="J876" s="389">
        <v>42687</v>
      </c>
      <c r="K876" s="389">
        <v>38391.910000000003</v>
      </c>
      <c r="L876" s="385">
        <v>1</v>
      </c>
    </row>
    <row r="877" spans="1:12" s="383" customFormat="1" ht="15" x14ac:dyDescent="0.25">
      <c r="A877" s="384" t="s">
        <v>256</v>
      </c>
      <c r="B877" s="392" t="s">
        <v>194</v>
      </c>
      <c r="C877" s="423">
        <v>90.6892</v>
      </c>
      <c r="D877" s="423"/>
      <c r="E877" s="424" t="s">
        <v>803</v>
      </c>
      <c r="F877" s="423">
        <v>10.5</v>
      </c>
      <c r="G877" s="423">
        <v>10.511859907103</v>
      </c>
      <c r="H877" s="392" t="s">
        <v>195</v>
      </c>
      <c r="I877" s="389">
        <v>124442</v>
      </c>
      <c r="J877" s="389">
        <v>124442</v>
      </c>
      <c r="K877" s="389">
        <v>112855.5</v>
      </c>
      <c r="L877" s="385">
        <v>1</v>
      </c>
    </row>
    <row r="878" spans="1:12" s="383" customFormat="1" ht="15" x14ac:dyDescent="0.25">
      <c r="A878" s="384" t="s">
        <v>256</v>
      </c>
      <c r="B878" s="392" t="s">
        <v>194</v>
      </c>
      <c r="C878" s="423">
        <v>93.747600000000006</v>
      </c>
      <c r="D878" s="423"/>
      <c r="E878" s="424" t="s">
        <v>220</v>
      </c>
      <c r="F878" s="423">
        <v>9.8000000000000007</v>
      </c>
      <c r="G878" s="423">
        <v>9.9516323833792999</v>
      </c>
      <c r="H878" s="392" t="s">
        <v>195</v>
      </c>
      <c r="I878" s="389">
        <v>105696</v>
      </c>
      <c r="J878" s="389">
        <v>105696</v>
      </c>
      <c r="K878" s="389">
        <v>99087.42</v>
      </c>
      <c r="L878" s="385">
        <v>1</v>
      </c>
    </row>
    <row r="879" spans="1:12" s="383" customFormat="1" ht="15" x14ac:dyDescent="0.25">
      <c r="A879" s="384" t="s">
        <v>256</v>
      </c>
      <c r="B879" s="392" t="s">
        <v>194</v>
      </c>
      <c r="C879" s="423">
        <v>94.959199999999996</v>
      </c>
      <c r="D879" s="423"/>
      <c r="E879" s="424" t="s">
        <v>209</v>
      </c>
      <c r="F879" s="423">
        <v>10.5</v>
      </c>
      <c r="G879" s="423">
        <v>10.7724579109908</v>
      </c>
      <c r="H879" s="392" t="s">
        <v>195</v>
      </c>
      <c r="I879" s="389">
        <v>105155</v>
      </c>
      <c r="J879" s="389">
        <v>105155</v>
      </c>
      <c r="K879" s="389">
        <v>99854.399999999994</v>
      </c>
      <c r="L879" s="385">
        <v>1</v>
      </c>
    </row>
    <row r="880" spans="1:12" s="383" customFormat="1" ht="15" x14ac:dyDescent="0.25">
      <c r="A880" s="384" t="s">
        <v>256</v>
      </c>
      <c r="B880" s="392" t="s">
        <v>194</v>
      </c>
      <c r="C880" s="423">
        <v>95.099100000000007</v>
      </c>
      <c r="D880" s="423"/>
      <c r="E880" s="424" t="s">
        <v>206</v>
      </c>
      <c r="F880" s="423">
        <v>10.25</v>
      </c>
      <c r="G880" s="423">
        <v>10.511148102310599</v>
      </c>
      <c r="H880" s="392" t="s">
        <v>195</v>
      </c>
      <c r="I880" s="389">
        <v>134249</v>
      </c>
      <c r="J880" s="389">
        <v>134249</v>
      </c>
      <c r="K880" s="389">
        <v>127669.58</v>
      </c>
      <c r="L880" s="385">
        <v>5</v>
      </c>
    </row>
    <row r="881" spans="1:12" s="383" customFormat="1" ht="15.6" x14ac:dyDescent="0.3">
      <c r="A881" s="386" t="s">
        <v>201</v>
      </c>
      <c r="B881" s="403" t="s">
        <v>201</v>
      </c>
      <c r="C881" s="421" t="s">
        <v>201</v>
      </c>
      <c r="D881" s="421" t="s">
        <v>201</v>
      </c>
      <c r="E881" s="422" t="s">
        <v>201</v>
      </c>
      <c r="F881" s="421" t="s">
        <v>201</v>
      </c>
      <c r="G881" s="421" t="s">
        <v>201</v>
      </c>
      <c r="H881" s="403" t="s">
        <v>201</v>
      </c>
      <c r="I881" s="391">
        <v>27407434.5</v>
      </c>
      <c r="J881" s="391">
        <v>27407434.5</v>
      </c>
      <c r="K881" s="391">
        <v>25885931.309999999</v>
      </c>
      <c r="L881" s="387">
        <v>238</v>
      </c>
    </row>
    <row r="882" spans="1:12" s="383" customFormat="1" ht="15.6" x14ac:dyDescent="0.3">
      <c r="A882" s="386" t="s">
        <v>334</v>
      </c>
      <c r="B882" s="403"/>
      <c r="C882" s="421"/>
      <c r="D882" s="421"/>
      <c r="E882" s="422"/>
      <c r="F882" s="421"/>
      <c r="G882" s="421"/>
      <c r="H882" s="403"/>
      <c r="I882" s="391"/>
      <c r="J882" s="391"/>
      <c r="K882" s="391"/>
      <c r="L882" s="387"/>
    </row>
    <row r="883" spans="1:12" s="383" customFormat="1" ht="15" x14ac:dyDescent="0.25">
      <c r="A883" s="384" t="s">
        <v>281</v>
      </c>
      <c r="B883" s="392" t="s">
        <v>194</v>
      </c>
      <c r="C883" s="423">
        <v>97.427999999999997</v>
      </c>
      <c r="D883" s="423">
        <v>8.5</v>
      </c>
      <c r="E883" s="424" t="s">
        <v>804</v>
      </c>
      <c r="F883" s="423">
        <v>13.5</v>
      </c>
      <c r="G883" s="423">
        <v>13.905637134025399</v>
      </c>
      <c r="H883" s="392" t="s">
        <v>195</v>
      </c>
      <c r="I883" s="389">
        <v>50464.73</v>
      </c>
      <c r="J883" s="389">
        <v>48200</v>
      </c>
      <c r="K883" s="389">
        <v>46960.32</v>
      </c>
      <c r="L883" s="385">
        <v>2</v>
      </c>
    </row>
    <row r="884" spans="1:12" s="383" customFormat="1" ht="15.6" x14ac:dyDescent="0.3">
      <c r="A884" s="386" t="s">
        <v>201</v>
      </c>
      <c r="B884" s="403" t="s">
        <v>201</v>
      </c>
      <c r="C884" s="421" t="s">
        <v>201</v>
      </c>
      <c r="D884" s="421" t="s">
        <v>201</v>
      </c>
      <c r="E884" s="422" t="s">
        <v>201</v>
      </c>
      <c r="F884" s="421" t="s">
        <v>201</v>
      </c>
      <c r="G884" s="421" t="s">
        <v>201</v>
      </c>
      <c r="H884" s="403" t="s">
        <v>201</v>
      </c>
      <c r="I884" s="391">
        <v>50464.73</v>
      </c>
      <c r="J884" s="391">
        <v>48200</v>
      </c>
      <c r="K884" s="391">
        <v>46960.32</v>
      </c>
      <c r="L884" s="387">
        <v>2</v>
      </c>
    </row>
    <row r="885" spans="1:12" s="383" customFormat="1" ht="15.6" x14ac:dyDescent="0.3">
      <c r="A885" s="386" t="s">
        <v>805</v>
      </c>
      <c r="B885" s="403"/>
      <c r="C885" s="421"/>
      <c r="D885" s="421"/>
      <c r="E885" s="422"/>
      <c r="F885" s="421"/>
      <c r="G885" s="421"/>
      <c r="H885" s="403"/>
      <c r="I885" s="391"/>
      <c r="J885" s="391"/>
      <c r="K885" s="391"/>
      <c r="L885" s="387"/>
    </row>
    <row r="886" spans="1:12" s="383" customFormat="1" ht="15" x14ac:dyDescent="0.25">
      <c r="A886" s="384" t="s">
        <v>259</v>
      </c>
      <c r="B886" s="392" t="s">
        <v>194</v>
      </c>
      <c r="C886" s="423">
        <v>100</v>
      </c>
      <c r="D886" s="423">
        <v>9.5</v>
      </c>
      <c r="E886" s="424" t="s">
        <v>613</v>
      </c>
      <c r="F886" s="423"/>
      <c r="G886" s="423">
        <v>9.2644691627419</v>
      </c>
      <c r="H886" s="392" t="s">
        <v>203</v>
      </c>
      <c r="I886" s="389">
        <v>50224</v>
      </c>
      <c r="J886" s="389">
        <v>50224</v>
      </c>
      <c r="K886" s="389">
        <v>50224</v>
      </c>
      <c r="L886" s="385">
        <v>2</v>
      </c>
    </row>
    <row r="887" spans="1:12" s="383" customFormat="1" ht="15.6" x14ac:dyDescent="0.3">
      <c r="A887" s="386" t="s">
        <v>201</v>
      </c>
      <c r="B887" s="403" t="s">
        <v>201</v>
      </c>
      <c r="C887" s="421" t="s">
        <v>201</v>
      </c>
      <c r="D887" s="421" t="s">
        <v>201</v>
      </c>
      <c r="E887" s="422" t="s">
        <v>201</v>
      </c>
      <c r="F887" s="421" t="s">
        <v>201</v>
      </c>
      <c r="G887" s="421" t="s">
        <v>201</v>
      </c>
      <c r="H887" s="403" t="s">
        <v>201</v>
      </c>
      <c r="I887" s="391">
        <v>50224</v>
      </c>
      <c r="J887" s="391">
        <v>50224</v>
      </c>
      <c r="K887" s="391">
        <v>50224</v>
      </c>
      <c r="L887" s="387">
        <v>2</v>
      </c>
    </row>
    <row r="888" spans="1:12" s="383" customFormat="1" ht="15.6" x14ac:dyDescent="0.3">
      <c r="A888" s="386" t="s">
        <v>135</v>
      </c>
      <c r="B888" s="403"/>
      <c r="C888" s="421"/>
      <c r="D888" s="421"/>
      <c r="E888" s="422"/>
      <c r="F888" s="421"/>
      <c r="G888" s="421"/>
      <c r="H888" s="403"/>
      <c r="I888" s="391"/>
      <c r="J888" s="391"/>
      <c r="K888" s="391"/>
      <c r="L888" s="387"/>
    </row>
    <row r="889" spans="1:12" s="383" customFormat="1" ht="15" x14ac:dyDescent="0.25">
      <c r="A889" s="384" t="s">
        <v>198</v>
      </c>
      <c r="B889" s="392" t="s">
        <v>194</v>
      </c>
      <c r="C889" s="423">
        <v>100</v>
      </c>
      <c r="D889" s="423">
        <v>6</v>
      </c>
      <c r="E889" s="424" t="s">
        <v>366</v>
      </c>
      <c r="F889" s="423">
        <v>6</v>
      </c>
      <c r="G889" s="423">
        <v>6.0535749777817003</v>
      </c>
      <c r="H889" s="392" t="s">
        <v>195</v>
      </c>
      <c r="I889" s="389">
        <v>3855400</v>
      </c>
      <c r="J889" s="389">
        <v>3700000</v>
      </c>
      <c r="K889" s="389">
        <v>3700000</v>
      </c>
      <c r="L889" s="385">
        <v>1</v>
      </c>
    </row>
    <row r="890" spans="1:12" s="383" customFormat="1" ht="15" x14ac:dyDescent="0.25">
      <c r="A890" s="384" t="s">
        <v>198</v>
      </c>
      <c r="B890" s="392" t="s">
        <v>194</v>
      </c>
      <c r="C890" s="423">
        <v>100.03660000000001</v>
      </c>
      <c r="D890" s="423">
        <v>8.75</v>
      </c>
      <c r="E890" s="424" t="s">
        <v>624</v>
      </c>
      <c r="F890" s="423">
        <v>8.3190000000000008</v>
      </c>
      <c r="G890" s="423">
        <v>8.4841234785105009</v>
      </c>
      <c r="H890" s="392" t="s">
        <v>195</v>
      </c>
      <c r="I890" s="389">
        <v>326614.58</v>
      </c>
      <c r="J890" s="389">
        <v>300000</v>
      </c>
      <c r="K890" s="389">
        <v>300109.77</v>
      </c>
      <c r="L890" s="385">
        <v>1</v>
      </c>
    </row>
    <row r="891" spans="1:12" s="383" customFormat="1" ht="15" x14ac:dyDescent="0.25">
      <c r="A891" s="384" t="s">
        <v>198</v>
      </c>
      <c r="B891" s="392" t="s">
        <v>194</v>
      </c>
      <c r="C891" s="423">
        <v>100.0438</v>
      </c>
      <c r="D891" s="423">
        <v>8.4499999999999993</v>
      </c>
      <c r="E891" s="424" t="s">
        <v>806</v>
      </c>
      <c r="F891" s="423">
        <v>8.1098999999999997</v>
      </c>
      <c r="G891" s="423">
        <v>8.2324006568592996</v>
      </c>
      <c r="H891" s="392" t="s">
        <v>195</v>
      </c>
      <c r="I891" s="389">
        <v>325702.08</v>
      </c>
      <c r="J891" s="389">
        <v>300000</v>
      </c>
      <c r="K891" s="389">
        <v>300131.34000000003</v>
      </c>
      <c r="L891" s="385">
        <v>1</v>
      </c>
    </row>
    <row r="892" spans="1:12" s="383" customFormat="1" ht="15" x14ac:dyDescent="0.25">
      <c r="A892" s="384" t="s">
        <v>198</v>
      </c>
      <c r="B892" s="392" t="s">
        <v>194</v>
      </c>
      <c r="C892" s="423">
        <v>100.5431</v>
      </c>
      <c r="D892" s="423">
        <v>5.2</v>
      </c>
      <c r="E892" s="424" t="s">
        <v>807</v>
      </c>
      <c r="F892" s="423">
        <v>2.5</v>
      </c>
      <c r="G892" s="423">
        <v>2.525036909417</v>
      </c>
      <c r="H892" s="392" t="s">
        <v>195</v>
      </c>
      <c r="I892" s="389">
        <v>2027444.44</v>
      </c>
      <c r="J892" s="389">
        <v>2000000</v>
      </c>
      <c r="K892" s="389">
        <v>2010862.72</v>
      </c>
      <c r="L892" s="385">
        <v>1</v>
      </c>
    </row>
    <row r="893" spans="1:12" s="383" customFormat="1" ht="15" x14ac:dyDescent="0.25">
      <c r="A893" s="384" t="s">
        <v>198</v>
      </c>
      <c r="B893" s="392" t="s">
        <v>194</v>
      </c>
      <c r="C893" s="423">
        <v>100.5432</v>
      </c>
      <c r="D893" s="423">
        <v>5.2</v>
      </c>
      <c r="E893" s="424" t="s">
        <v>807</v>
      </c>
      <c r="F893" s="423">
        <v>2.5</v>
      </c>
      <c r="G893" s="423">
        <v>2.525036909417</v>
      </c>
      <c r="H893" s="392" t="s">
        <v>195</v>
      </c>
      <c r="I893" s="389">
        <v>445974.22</v>
      </c>
      <c r="J893" s="389">
        <v>440000</v>
      </c>
      <c r="K893" s="389">
        <v>442390.12</v>
      </c>
      <c r="L893" s="385">
        <v>1</v>
      </c>
    </row>
    <row r="894" spans="1:12" s="383" customFormat="1" ht="15" x14ac:dyDescent="0.25">
      <c r="A894" s="384" t="s">
        <v>198</v>
      </c>
      <c r="B894" s="392" t="s">
        <v>194</v>
      </c>
      <c r="C894" s="423">
        <v>100.5509</v>
      </c>
      <c r="D894" s="423">
        <v>5.2</v>
      </c>
      <c r="E894" s="424" t="s">
        <v>307</v>
      </c>
      <c r="F894" s="423">
        <v>2.5</v>
      </c>
      <c r="G894" s="423">
        <v>2.5249485142450001</v>
      </c>
      <c r="H894" s="392" t="s">
        <v>195</v>
      </c>
      <c r="I894" s="389">
        <v>1519716.66</v>
      </c>
      <c r="J894" s="389">
        <v>1500000</v>
      </c>
      <c r="K894" s="389">
        <v>1508263.62</v>
      </c>
      <c r="L894" s="385">
        <v>1</v>
      </c>
    </row>
    <row r="895" spans="1:12" s="383" customFormat="1" ht="15" x14ac:dyDescent="0.25">
      <c r="A895" s="384" t="s">
        <v>198</v>
      </c>
      <c r="B895" s="392" t="s">
        <v>194</v>
      </c>
      <c r="C895" s="423">
        <v>100.62990000000001</v>
      </c>
      <c r="D895" s="423">
        <v>5.3</v>
      </c>
      <c r="E895" s="424" t="s">
        <v>230</v>
      </c>
      <c r="F895" s="423">
        <v>2.75</v>
      </c>
      <c r="G895" s="423">
        <v>2.7784895788726001</v>
      </c>
      <c r="H895" s="392" t="s">
        <v>195</v>
      </c>
      <c r="I895" s="389">
        <v>152694.17000000001</v>
      </c>
      <c r="J895" s="389">
        <v>150000</v>
      </c>
      <c r="K895" s="389">
        <v>150944.9</v>
      </c>
      <c r="L895" s="385">
        <v>1</v>
      </c>
    </row>
    <row r="896" spans="1:12" s="383" customFormat="1" ht="15" x14ac:dyDescent="0.25">
      <c r="A896" s="384" t="s">
        <v>198</v>
      </c>
      <c r="B896" s="392" t="s">
        <v>194</v>
      </c>
      <c r="C896" s="423">
        <v>100.9136</v>
      </c>
      <c r="D896" s="423">
        <v>5.5</v>
      </c>
      <c r="E896" s="424" t="s">
        <v>419</v>
      </c>
      <c r="F896" s="423">
        <v>3.5</v>
      </c>
      <c r="G896" s="423">
        <v>3.5325196143228998</v>
      </c>
      <c r="H896" s="392" t="s">
        <v>195</v>
      </c>
      <c r="I896" s="389">
        <v>5160416.7</v>
      </c>
      <c r="J896" s="389">
        <v>5000000</v>
      </c>
      <c r="K896" s="389">
        <v>5045679.3</v>
      </c>
      <c r="L896" s="385">
        <v>1</v>
      </c>
    </row>
    <row r="897" spans="1:12" s="383" customFormat="1" ht="15.6" x14ac:dyDescent="0.3">
      <c r="A897" s="386" t="s">
        <v>201</v>
      </c>
      <c r="B897" s="403" t="s">
        <v>201</v>
      </c>
      <c r="C897" s="421" t="s">
        <v>201</v>
      </c>
      <c r="D897" s="421" t="s">
        <v>201</v>
      </c>
      <c r="E897" s="422" t="s">
        <v>201</v>
      </c>
      <c r="F897" s="421" t="s">
        <v>201</v>
      </c>
      <c r="G897" s="421" t="s">
        <v>201</v>
      </c>
      <c r="H897" s="403" t="s">
        <v>201</v>
      </c>
      <c r="I897" s="391">
        <v>13813962.85</v>
      </c>
      <c r="J897" s="391">
        <v>13390000</v>
      </c>
      <c r="K897" s="391">
        <v>13458381.77</v>
      </c>
      <c r="L897" s="387">
        <v>8</v>
      </c>
    </row>
    <row r="898" spans="1:12" s="383" customFormat="1" ht="15.6" x14ac:dyDescent="0.3">
      <c r="A898" s="386" t="s">
        <v>136</v>
      </c>
      <c r="B898" s="403"/>
      <c r="C898" s="421"/>
      <c r="D898" s="421"/>
      <c r="E898" s="422"/>
      <c r="F898" s="421"/>
      <c r="G898" s="421"/>
      <c r="H898" s="403"/>
      <c r="I898" s="391"/>
      <c r="J898" s="391"/>
      <c r="K898" s="391"/>
      <c r="L898" s="387"/>
    </row>
    <row r="899" spans="1:12" s="383" customFormat="1" ht="15" x14ac:dyDescent="0.25">
      <c r="A899" s="384" t="s">
        <v>425</v>
      </c>
      <c r="B899" s="392" t="s">
        <v>194</v>
      </c>
      <c r="C899" s="423">
        <v>98.355099999999993</v>
      </c>
      <c r="D899" s="423">
        <v>10</v>
      </c>
      <c r="E899" s="424" t="s">
        <v>402</v>
      </c>
      <c r="F899" s="423">
        <v>11</v>
      </c>
      <c r="G899" s="423">
        <v>11.3025</v>
      </c>
      <c r="H899" s="392" t="s">
        <v>203</v>
      </c>
      <c r="I899" s="389">
        <v>500000</v>
      </c>
      <c r="J899" s="389">
        <v>571428.56999999995</v>
      </c>
      <c r="K899" s="389">
        <v>491775.54</v>
      </c>
      <c r="L899" s="385">
        <v>1</v>
      </c>
    </row>
    <row r="900" spans="1:12" s="383" customFormat="1" ht="15" x14ac:dyDescent="0.25">
      <c r="A900" s="384" t="s">
        <v>426</v>
      </c>
      <c r="B900" s="392" t="s">
        <v>194</v>
      </c>
      <c r="C900" s="423">
        <v>99.992000000000004</v>
      </c>
      <c r="D900" s="423">
        <v>10.5</v>
      </c>
      <c r="E900" s="424" t="s">
        <v>808</v>
      </c>
      <c r="F900" s="423">
        <v>10.5</v>
      </c>
      <c r="G900" s="423">
        <v>10.920720136962901</v>
      </c>
      <c r="H900" s="392" t="s">
        <v>203</v>
      </c>
      <c r="I900" s="389">
        <v>127898</v>
      </c>
      <c r="J900" s="389">
        <v>127898</v>
      </c>
      <c r="K900" s="389">
        <v>127887.76</v>
      </c>
      <c r="L900" s="385">
        <v>1</v>
      </c>
    </row>
    <row r="901" spans="1:12" s="383" customFormat="1" ht="15" x14ac:dyDescent="0.25">
      <c r="A901" s="384" t="s">
        <v>282</v>
      </c>
      <c r="B901" s="392" t="s">
        <v>194</v>
      </c>
      <c r="C901" s="423">
        <v>98.931100000000001</v>
      </c>
      <c r="D901" s="423">
        <v>9</v>
      </c>
      <c r="E901" s="424" t="s">
        <v>376</v>
      </c>
      <c r="F901" s="423">
        <v>10.050000000000001</v>
      </c>
      <c r="G901" s="423">
        <v>10.526098356022899</v>
      </c>
      <c r="H901" s="392" t="s">
        <v>203</v>
      </c>
      <c r="I901" s="389">
        <v>350000</v>
      </c>
      <c r="J901" s="389">
        <v>443037.97</v>
      </c>
      <c r="K901" s="389">
        <v>346258.9</v>
      </c>
      <c r="L901" s="385">
        <v>1</v>
      </c>
    </row>
    <row r="902" spans="1:12" s="383" customFormat="1" ht="15" x14ac:dyDescent="0.25">
      <c r="A902" s="384" t="s">
        <v>282</v>
      </c>
      <c r="B902" s="392" t="s">
        <v>194</v>
      </c>
      <c r="C902" s="423">
        <v>98.949600000000004</v>
      </c>
      <c r="D902" s="423">
        <v>9</v>
      </c>
      <c r="E902" s="424" t="s">
        <v>809</v>
      </c>
      <c r="F902" s="423">
        <v>10.050000000000001</v>
      </c>
      <c r="G902" s="423">
        <v>10.526098356022899</v>
      </c>
      <c r="H902" s="392" t="s">
        <v>203</v>
      </c>
      <c r="I902" s="389">
        <v>107000</v>
      </c>
      <c r="J902" s="389">
        <v>135443.04</v>
      </c>
      <c r="K902" s="389">
        <v>105876.08</v>
      </c>
      <c r="L902" s="385">
        <v>1</v>
      </c>
    </row>
    <row r="903" spans="1:12" s="383" customFormat="1" ht="15" x14ac:dyDescent="0.25">
      <c r="A903" s="384" t="s">
        <v>283</v>
      </c>
      <c r="B903" s="392" t="s">
        <v>194</v>
      </c>
      <c r="C903" s="423">
        <v>99.227099999999993</v>
      </c>
      <c r="D903" s="423">
        <v>8.5</v>
      </c>
      <c r="E903" s="424" t="s">
        <v>810</v>
      </c>
      <c r="F903" s="423">
        <v>8.8197682835370994</v>
      </c>
      <c r="G903" s="423">
        <v>9.1157860605728995</v>
      </c>
      <c r="H903" s="392" t="s">
        <v>203</v>
      </c>
      <c r="I903" s="389">
        <v>600000</v>
      </c>
      <c r="J903" s="389">
        <v>600000</v>
      </c>
      <c r="K903" s="389">
        <v>595362.6</v>
      </c>
      <c r="L903" s="385">
        <v>3</v>
      </c>
    </row>
    <row r="904" spans="1:12" s="383" customFormat="1" ht="15" x14ac:dyDescent="0.25">
      <c r="A904" s="384" t="s">
        <v>427</v>
      </c>
      <c r="B904" s="392" t="s">
        <v>194</v>
      </c>
      <c r="C904" s="423">
        <v>100.5722</v>
      </c>
      <c r="D904" s="423">
        <v>10</v>
      </c>
      <c r="E904" s="424" t="s">
        <v>381</v>
      </c>
      <c r="F904" s="423">
        <v>9.5</v>
      </c>
      <c r="G904" s="423">
        <v>9.8438279104003001</v>
      </c>
      <c r="H904" s="392" t="s">
        <v>203</v>
      </c>
      <c r="I904" s="389">
        <v>188500</v>
      </c>
      <c r="J904" s="389">
        <v>188500</v>
      </c>
      <c r="K904" s="389">
        <v>189578.66</v>
      </c>
      <c r="L904" s="385">
        <v>1</v>
      </c>
    </row>
    <row r="905" spans="1:12" s="383" customFormat="1" ht="15" x14ac:dyDescent="0.25">
      <c r="A905" s="384" t="s">
        <v>427</v>
      </c>
      <c r="B905" s="392" t="s">
        <v>194</v>
      </c>
      <c r="C905" s="423">
        <v>100.5737</v>
      </c>
      <c r="D905" s="423">
        <v>10</v>
      </c>
      <c r="E905" s="424" t="s">
        <v>312</v>
      </c>
      <c r="F905" s="423">
        <v>9.5</v>
      </c>
      <c r="G905" s="423">
        <v>9.8438279104003001</v>
      </c>
      <c r="H905" s="392" t="s">
        <v>203</v>
      </c>
      <c r="I905" s="389">
        <v>600000</v>
      </c>
      <c r="J905" s="389">
        <v>600000</v>
      </c>
      <c r="K905" s="389">
        <v>603442.27</v>
      </c>
      <c r="L905" s="385">
        <v>1</v>
      </c>
    </row>
    <row r="906" spans="1:12" s="383" customFormat="1" ht="15" x14ac:dyDescent="0.25">
      <c r="A906" s="384" t="s">
        <v>427</v>
      </c>
      <c r="B906" s="392" t="s">
        <v>194</v>
      </c>
      <c r="C906" s="423">
        <v>100.5873</v>
      </c>
      <c r="D906" s="423">
        <v>10</v>
      </c>
      <c r="E906" s="424" t="s">
        <v>811</v>
      </c>
      <c r="F906" s="423">
        <v>9.5</v>
      </c>
      <c r="G906" s="423">
        <v>9.8438279104003001</v>
      </c>
      <c r="H906" s="392" t="s">
        <v>203</v>
      </c>
      <c r="I906" s="389">
        <v>357000</v>
      </c>
      <c r="J906" s="389">
        <v>357000</v>
      </c>
      <c r="K906" s="389">
        <v>359096.78</v>
      </c>
      <c r="L906" s="385">
        <v>1</v>
      </c>
    </row>
    <row r="907" spans="1:12" s="425" customFormat="1" ht="15.6" x14ac:dyDescent="0.3">
      <c r="A907" s="386" t="s">
        <v>201</v>
      </c>
      <c r="B907" s="403" t="s">
        <v>201</v>
      </c>
      <c r="C907" s="421" t="s">
        <v>201</v>
      </c>
      <c r="D907" s="421" t="s">
        <v>201</v>
      </c>
      <c r="E907" s="422" t="s">
        <v>201</v>
      </c>
      <c r="F907" s="421" t="s">
        <v>201</v>
      </c>
      <c r="G907" s="421" t="s">
        <v>201</v>
      </c>
      <c r="H907" s="403" t="s">
        <v>201</v>
      </c>
      <c r="I907" s="391">
        <v>2830398</v>
      </c>
      <c r="J907" s="391">
        <v>3023307.58</v>
      </c>
      <c r="K907" s="391">
        <v>2819278.59</v>
      </c>
      <c r="L907" s="387">
        <v>10</v>
      </c>
    </row>
    <row r="908" spans="1:12" s="383" customFormat="1" ht="15.6" x14ac:dyDescent="0.3">
      <c r="A908" s="386" t="s">
        <v>812</v>
      </c>
      <c r="B908" s="403"/>
      <c r="C908" s="421"/>
      <c r="D908" s="421"/>
      <c r="E908" s="422"/>
      <c r="F908" s="421"/>
      <c r="G908" s="421"/>
      <c r="H908" s="403"/>
      <c r="I908" s="391"/>
      <c r="J908" s="391"/>
      <c r="K908" s="391"/>
      <c r="L908" s="387"/>
    </row>
    <row r="909" spans="1:12" s="383" customFormat="1" ht="15" x14ac:dyDescent="0.25">
      <c r="A909" s="384" t="s">
        <v>223</v>
      </c>
      <c r="B909" s="392" t="s">
        <v>194</v>
      </c>
      <c r="C909" s="423">
        <v>0</v>
      </c>
      <c r="D909" s="423"/>
      <c r="E909" s="424" t="s">
        <v>215</v>
      </c>
      <c r="F909" s="423">
        <v>9</v>
      </c>
      <c r="G909" s="423"/>
      <c r="H909" s="392"/>
      <c r="I909" s="389">
        <v>4688</v>
      </c>
      <c r="J909" s="389">
        <v>4688</v>
      </c>
      <c r="K909" s="389">
        <v>4898.96</v>
      </c>
      <c r="L909" s="385">
        <v>1</v>
      </c>
    </row>
    <row r="910" spans="1:12" s="383" customFormat="1" ht="15" x14ac:dyDescent="0.25">
      <c r="A910" s="384" t="s">
        <v>226</v>
      </c>
      <c r="B910" s="392" t="s">
        <v>194</v>
      </c>
      <c r="C910" s="423">
        <v>0</v>
      </c>
      <c r="D910" s="423"/>
      <c r="E910" s="424" t="s">
        <v>215</v>
      </c>
      <c r="F910" s="423">
        <v>10</v>
      </c>
      <c r="G910" s="423"/>
      <c r="H910" s="392"/>
      <c r="I910" s="389">
        <v>6120</v>
      </c>
      <c r="J910" s="389">
        <v>6120</v>
      </c>
      <c r="K910" s="389">
        <v>6426</v>
      </c>
      <c r="L910" s="385">
        <v>1</v>
      </c>
    </row>
    <row r="911" spans="1:12" s="383" customFormat="1" ht="15" x14ac:dyDescent="0.25">
      <c r="A911" s="384" t="s">
        <v>285</v>
      </c>
      <c r="B911" s="392" t="s">
        <v>194</v>
      </c>
      <c r="C911" s="423">
        <v>0</v>
      </c>
      <c r="D911" s="423"/>
      <c r="E911" s="424" t="s">
        <v>284</v>
      </c>
      <c r="F911" s="423">
        <v>9.25</v>
      </c>
      <c r="G911" s="423"/>
      <c r="H911" s="392"/>
      <c r="I911" s="389">
        <v>17251.38</v>
      </c>
      <c r="J911" s="389">
        <v>17251.38</v>
      </c>
      <c r="K911" s="389">
        <v>18040.39</v>
      </c>
      <c r="L911" s="385">
        <v>1</v>
      </c>
    </row>
    <row r="912" spans="1:12" s="383" customFormat="1" ht="15" x14ac:dyDescent="0.25">
      <c r="A912" s="384" t="s">
        <v>285</v>
      </c>
      <c r="B912" s="392" t="s">
        <v>194</v>
      </c>
      <c r="C912" s="423">
        <v>0</v>
      </c>
      <c r="D912" s="423"/>
      <c r="E912" s="424" t="s">
        <v>284</v>
      </c>
      <c r="F912" s="423">
        <v>10</v>
      </c>
      <c r="G912" s="423"/>
      <c r="H912" s="392"/>
      <c r="I912" s="389">
        <v>10393.040000000001</v>
      </c>
      <c r="J912" s="389">
        <v>10393.040000000001</v>
      </c>
      <c r="K912" s="389">
        <v>10906.92</v>
      </c>
      <c r="L912" s="385">
        <v>2</v>
      </c>
    </row>
    <row r="913" spans="1:12" s="383" customFormat="1" ht="15" x14ac:dyDescent="0.25">
      <c r="A913" s="384" t="s">
        <v>285</v>
      </c>
      <c r="B913" s="392" t="s">
        <v>194</v>
      </c>
      <c r="C913" s="423">
        <v>0</v>
      </c>
      <c r="D913" s="423"/>
      <c r="E913" s="424" t="s">
        <v>326</v>
      </c>
      <c r="F913" s="423">
        <v>9</v>
      </c>
      <c r="G913" s="423"/>
      <c r="H913" s="392"/>
      <c r="I913" s="389">
        <v>54526.02</v>
      </c>
      <c r="J913" s="389">
        <v>54526.02</v>
      </c>
      <c r="K913" s="389">
        <v>56966.06</v>
      </c>
      <c r="L913" s="385">
        <v>3</v>
      </c>
    </row>
    <row r="914" spans="1:12" s="383" customFormat="1" ht="15" x14ac:dyDescent="0.25">
      <c r="A914" s="384" t="s">
        <v>285</v>
      </c>
      <c r="B914" s="392" t="s">
        <v>194</v>
      </c>
      <c r="C914" s="423">
        <v>0</v>
      </c>
      <c r="D914" s="423"/>
      <c r="E914" s="424" t="s">
        <v>326</v>
      </c>
      <c r="F914" s="423">
        <v>10</v>
      </c>
      <c r="G914" s="423"/>
      <c r="H914" s="392"/>
      <c r="I914" s="389">
        <v>22562.400000000001</v>
      </c>
      <c r="J914" s="389">
        <v>22562.400000000001</v>
      </c>
      <c r="K914" s="389">
        <v>23684.26</v>
      </c>
      <c r="L914" s="385">
        <v>3</v>
      </c>
    </row>
    <row r="915" spans="1:12" s="383" customFormat="1" ht="15" x14ac:dyDescent="0.25">
      <c r="A915" s="384" t="s">
        <v>285</v>
      </c>
      <c r="B915" s="392" t="s">
        <v>194</v>
      </c>
      <c r="C915" s="423">
        <v>0</v>
      </c>
      <c r="D915" s="423"/>
      <c r="E915" s="424" t="s">
        <v>215</v>
      </c>
      <c r="F915" s="423">
        <v>9</v>
      </c>
      <c r="G915" s="423"/>
      <c r="H915" s="392"/>
      <c r="I915" s="389">
        <v>90552.639999999999</v>
      </c>
      <c r="J915" s="389">
        <v>90552.639999999999</v>
      </c>
      <c r="K915" s="389">
        <v>94627.51</v>
      </c>
      <c r="L915" s="385">
        <v>2</v>
      </c>
    </row>
    <row r="916" spans="1:12" s="383" customFormat="1" ht="15" x14ac:dyDescent="0.25">
      <c r="A916" s="384" t="s">
        <v>285</v>
      </c>
      <c r="B916" s="392" t="s">
        <v>194</v>
      </c>
      <c r="C916" s="423">
        <v>0</v>
      </c>
      <c r="D916" s="423"/>
      <c r="E916" s="424" t="s">
        <v>215</v>
      </c>
      <c r="F916" s="423">
        <v>10</v>
      </c>
      <c r="G916" s="423"/>
      <c r="H916" s="392"/>
      <c r="I916" s="389">
        <v>50000</v>
      </c>
      <c r="J916" s="389">
        <v>50000</v>
      </c>
      <c r="K916" s="389">
        <v>52500</v>
      </c>
      <c r="L916" s="385">
        <v>2</v>
      </c>
    </row>
    <row r="917" spans="1:12" s="383" customFormat="1" ht="15" x14ac:dyDescent="0.25">
      <c r="A917" s="384" t="s">
        <v>285</v>
      </c>
      <c r="B917" s="392" t="s">
        <v>194</v>
      </c>
      <c r="C917" s="423">
        <v>0</v>
      </c>
      <c r="D917" s="423"/>
      <c r="E917" s="424" t="s">
        <v>813</v>
      </c>
      <c r="F917" s="423">
        <v>10</v>
      </c>
      <c r="G917" s="423"/>
      <c r="H917" s="392"/>
      <c r="I917" s="389">
        <v>3581.6</v>
      </c>
      <c r="J917" s="389">
        <v>3581.6</v>
      </c>
      <c r="K917" s="389">
        <v>3669.15</v>
      </c>
      <c r="L917" s="385">
        <v>1</v>
      </c>
    </row>
    <row r="918" spans="1:12" s="383" customFormat="1" ht="15" x14ac:dyDescent="0.25">
      <c r="A918" s="384" t="s">
        <v>285</v>
      </c>
      <c r="B918" s="392" t="s">
        <v>194</v>
      </c>
      <c r="C918" s="423">
        <v>0</v>
      </c>
      <c r="D918" s="423"/>
      <c r="E918" s="424" t="s">
        <v>230</v>
      </c>
      <c r="F918" s="423">
        <v>8.5</v>
      </c>
      <c r="G918" s="423"/>
      <c r="H918" s="392"/>
      <c r="I918" s="389">
        <v>95169.39</v>
      </c>
      <c r="J918" s="389">
        <v>95169.39</v>
      </c>
      <c r="K918" s="389">
        <v>97191.74</v>
      </c>
      <c r="L918" s="385">
        <v>3</v>
      </c>
    </row>
    <row r="919" spans="1:12" s="383" customFormat="1" ht="15" x14ac:dyDescent="0.25">
      <c r="A919" s="384" t="s">
        <v>285</v>
      </c>
      <c r="B919" s="392" t="s">
        <v>194</v>
      </c>
      <c r="C919" s="423">
        <v>0</v>
      </c>
      <c r="D919" s="423"/>
      <c r="E919" s="424" t="s">
        <v>208</v>
      </c>
      <c r="F919" s="423">
        <v>8.5</v>
      </c>
      <c r="G919" s="423"/>
      <c r="H919" s="392"/>
      <c r="I919" s="389">
        <v>39887.74</v>
      </c>
      <c r="J919" s="389">
        <v>39887.74</v>
      </c>
      <c r="K919" s="389">
        <v>40744.769999999997</v>
      </c>
      <c r="L919" s="385">
        <v>1</v>
      </c>
    </row>
    <row r="920" spans="1:12" s="383" customFormat="1" ht="15" x14ac:dyDescent="0.25">
      <c r="A920" s="384" t="s">
        <v>252</v>
      </c>
      <c r="B920" s="392" t="s">
        <v>194</v>
      </c>
      <c r="C920" s="423">
        <v>0</v>
      </c>
      <c r="D920" s="423"/>
      <c r="E920" s="424" t="s">
        <v>275</v>
      </c>
      <c r="F920" s="423">
        <v>10.59</v>
      </c>
      <c r="G920" s="423"/>
      <c r="H920" s="392"/>
      <c r="I920" s="389">
        <v>104697.22</v>
      </c>
      <c r="J920" s="389">
        <v>104697.22</v>
      </c>
      <c r="K920" s="389">
        <v>108793.41</v>
      </c>
      <c r="L920" s="385">
        <v>1</v>
      </c>
    </row>
    <row r="921" spans="1:12" s="383" customFormat="1" ht="15" x14ac:dyDescent="0.25">
      <c r="A921" s="384" t="s">
        <v>252</v>
      </c>
      <c r="B921" s="392" t="s">
        <v>194</v>
      </c>
      <c r="C921" s="423">
        <v>0</v>
      </c>
      <c r="D921" s="423"/>
      <c r="E921" s="424" t="s">
        <v>326</v>
      </c>
      <c r="F921" s="423">
        <v>10.09</v>
      </c>
      <c r="G921" s="423"/>
      <c r="H921" s="392"/>
      <c r="I921" s="389">
        <v>172918.74</v>
      </c>
      <c r="J921" s="389">
        <v>172918.74</v>
      </c>
      <c r="K921" s="389">
        <v>181594.03</v>
      </c>
      <c r="L921" s="385">
        <v>1</v>
      </c>
    </row>
    <row r="922" spans="1:12" s="383" customFormat="1" ht="15" x14ac:dyDescent="0.25">
      <c r="A922" s="384" t="s">
        <v>252</v>
      </c>
      <c r="B922" s="392" t="s">
        <v>194</v>
      </c>
      <c r="C922" s="423">
        <v>0</v>
      </c>
      <c r="D922" s="423"/>
      <c r="E922" s="424" t="s">
        <v>215</v>
      </c>
      <c r="F922" s="423">
        <v>8.5</v>
      </c>
      <c r="G922" s="423"/>
      <c r="H922" s="392"/>
      <c r="I922" s="389">
        <v>55198</v>
      </c>
      <c r="J922" s="389">
        <v>55198</v>
      </c>
      <c r="K922" s="389">
        <v>57543.92</v>
      </c>
      <c r="L922" s="385">
        <v>1</v>
      </c>
    </row>
    <row r="923" spans="1:12" s="383" customFormat="1" ht="15" x14ac:dyDescent="0.25">
      <c r="A923" s="384" t="s">
        <v>252</v>
      </c>
      <c r="B923" s="392" t="s">
        <v>194</v>
      </c>
      <c r="C923" s="423">
        <v>0</v>
      </c>
      <c r="D923" s="423"/>
      <c r="E923" s="424" t="s">
        <v>329</v>
      </c>
      <c r="F923" s="423">
        <v>7.09</v>
      </c>
      <c r="G923" s="423"/>
      <c r="H923" s="392"/>
      <c r="I923" s="389">
        <v>5591.67</v>
      </c>
      <c r="J923" s="389">
        <v>5591.67</v>
      </c>
      <c r="K923" s="389">
        <v>5614.8</v>
      </c>
      <c r="L923" s="385">
        <v>1</v>
      </c>
    </row>
    <row r="924" spans="1:12" s="383" customFormat="1" ht="15" x14ac:dyDescent="0.25">
      <c r="A924" s="384" t="s">
        <v>252</v>
      </c>
      <c r="B924" s="392" t="s">
        <v>194</v>
      </c>
      <c r="C924" s="423">
        <v>0</v>
      </c>
      <c r="D924" s="423"/>
      <c r="E924" s="424" t="s">
        <v>329</v>
      </c>
      <c r="F924" s="423">
        <v>8</v>
      </c>
      <c r="G924" s="423"/>
      <c r="H924" s="392"/>
      <c r="I924" s="389">
        <v>17240.650000000001</v>
      </c>
      <c r="J924" s="389">
        <v>17240.650000000001</v>
      </c>
      <c r="K924" s="389">
        <v>17321.11</v>
      </c>
      <c r="L924" s="385">
        <v>2</v>
      </c>
    </row>
    <row r="925" spans="1:12" s="383" customFormat="1" ht="15" x14ac:dyDescent="0.25">
      <c r="A925" s="384" t="s">
        <v>252</v>
      </c>
      <c r="B925" s="392" t="s">
        <v>194</v>
      </c>
      <c r="C925" s="423">
        <v>0</v>
      </c>
      <c r="D925" s="423"/>
      <c r="E925" s="424" t="s">
        <v>329</v>
      </c>
      <c r="F925" s="423">
        <v>10</v>
      </c>
      <c r="G925" s="423"/>
      <c r="H925" s="392"/>
      <c r="I925" s="389">
        <v>55000</v>
      </c>
      <c r="J925" s="389">
        <v>55000</v>
      </c>
      <c r="K925" s="389">
        <v>55320.83</v>
      </c>
      <c r="L925" s="385">
        <v>1</v>
      </c>
    </row>
    <row r="926" spans="1:12" s="383" customFormat="1" ht="15" x14ac:dyDescent="0.25">
      <c r="A926" s="384" t="s">
        <v>252</v>
      </c>
      <c r="B926" s="392" t="s">
        <v>194</v>
      </c>
      <c r="C926" s="423">
        <v>0</v>
      </c>
      <c r="D926" s="423"/>
      <c r="E926" s="424" t="s">
        <v>329</v>
      </c>
      <c r="F926" s="423">
        <v>11</v>
      </c>
      <c r="G926" s="423"/>
      <c r="H926" s="392"/>
      <c r="I926" s="389">
        <v>144500</v>
      </c>
      <c r="J926" s="389">
        <v>144500</v>
      </c>
      <c r="K926" s="389">
        <v>145427.21</v>
      </c>
      <c r="L926" s="385">
        <v>1</v>
      </c>
    </row>
    <row r="927" spans="1:12" s="383" customFormat="1" ht="15" x14ac:dyDescent="0.25">
      <c r="A927" s="384" t="s">
        <v>252</v>
      </c>
      <c r="B927" s="392" t="s">
        <v>194</v>
      </c>
      <c r="C927" s="423">
        <v>0</v>
      </c>
      <c r="D927" s="423"/>
      <c r="E927" s="424" t="s">
        <v>233</v>
      </c>
      <c r="F927" s="423">
        <v>7.09</v>
      </c>
      <c r="G927" s="423"/>
      <c r="H927" s="392"/>
      <c r="I927" s="389">
        <v>145640.51999999999</v>
      </c>
      <c r="J927" s="389">
        <v>145640.51999999999</v>
      </c>
      <c r="K927" s="389">
        <v>146414.97</v>
      </c>
      <c r="L927" s="385">
        <v>2</v>
      </c>
    </row>
    <row r="928" spans="1:12" s="383" customFormat="1" ht="15" x14ac:dyDescent="0.25">
      <c r="A928" s="384" t="s">
        <v>252</v>
      </c>
      <c r="B928" s="392" t="s">
        <v>194</v>
      </c>
      <c r="C928" s="423">
        <v>0</v>
      </c>
      <c r="D928" s="423"/>
      <c r="E928" s="424" t="s">
        <v>233</v>
      </c>
      <c r="F928" s="423">
        <v>8</v>
      </c>
      <c r="G928" s="423"/>
      <c r="H928" s="392"/>
      <c r="I928" s="389">
        <v>35816</v>
      </c>
      <c r="J928" s="389">
        <v>35816</v>
      </c>
      <c r="K928" s="389">
        <v>36030.9</v>
      </c>
      <c r="L928" s="385">
        <v>1</v>
      </c>
    </row>
    <row r="929" spans="1:14" s="383" customFormat="1" ht="15" x14ac:dyDescent="0.25">
      <c r="A929" s="384" t="s">
        <v>252</v>
      </c>
      <c r="B929" s="392" t="s">
        <v>194</v>
      </c>
      <c r="C929" s="423">
        <v>0</v>
      </c>
      <c r="D929" s="423"/>
      <c r="E929" s="424" t="s">
        <v>233</v>
      </c>
      <c r="F929" s="423">
        <v>11</v>
      </c>
      <c r="G929" s="423"/>
      <c r="H929" s="392"/>
      <c r="I929" s="389">
        <v>207500</v>
      </c>
      <c r="J929" s="389">
        <v>207500</v>
      </c>
      <c r="K929" s="389">
        <v>209211.88</v>
      </c>
      <c r="L929" s="385">
        <v>1</v>
      </c>
    </row>
    <row r="930" spans="1:14" s="383" customFormat="1" ht="15" x14ac:dyDescent="0.25">
      <c r="A930" s="384" t="s">
        <v>252</v>
      </c>
      <c r="B930" s="392" t="s">
        <v>194</v>
      </c>
      <c r="C930" s="423">
        <v>0</v>
      </c>
      <c r="D930" s="423"/>
      <c r="E930" s="424" t="s">
        <v>200</v>
      </c>
      <c r="F930" s="423">
        <v>10.34</v>
      </c>
      <c r="G930" s="423"/>
      <c r="H930" s="392"/>
      <c r="I930" s="389">
        <v>306978.34000000003</v>
      </c>
      <c r="J930" s="389">
        <v>306978.34000000003</v>
      </c>
      <c r="K930" s="389">
        <v>309447.13</v>
      </c>
      <c r="L930" s="385">
        <v>1</v>
      </c>
    </row>
    <row r="931" spans="1:14" s="383" customFormat="1" ht="15" x14ac:dyDescent="0.25">
      <c r="A931" s="384" t="s">
        <v>252</v>
      </c>
      <c r="B931" s="392" t="s">
        <v>194</v>
      </c>
      <c r="C931" s="423">
        <v>0</v>
      </c>
      <c r="D931" s="423"/>
      <c r="E931" s="424" t="s">
        <v>216</v>
      </c>
      <c r="F931" s="423">
        <v>8</v>
      </c>
      <c r="G931" s="423"/>
      <c r="H931" s="392"/>
      <c r="I931" s="389">
        <v>100000</v>
      </c>
      <c r="J931" s="389">
        <v>100000</v>
      </c>
      <c r="K931" s="389">
        <v>100666.67</v>
      </c>
      <c r="L931" s="385">
        <v>1</v>
      </c>
    </row>
    <row r="932" spans="1:14" s="383" customFormat="1" ht="15" x14ac:dyDescent="0.25">
      <c r="A932" s="384" t="s">
        <v>252</v>
      </c>
      <c r="B932" s="392" t="s">
        <v>194</v>
      </c>
      <c r="C932" s="423">
        <v>0</v>
      </c>
      <c r="D932" s="423"/>
      <c r="E932" s="424" t="s">
        <v>216</v>
      </c>
      <c r="F932" s="423">
        <v>10.79</v>
      </c>
      <c r="G932" s="423"/>
      <c r="H932" s="392"/>
      <c r="I932" s="389">
        <v>299977.3</v>
      </c>
      <c r="J932" s="389">
        <v>299977.3</v>
      </c>
      <c r="K932" s="389">
        <v>302674.59999999998</v>
      </c>
      <c r="L932" s="385">
        <v>1</v>
      </c>
    </row>
    <row r="933" spans="1:14" s="383" customFormat="1" ht="15" x14ac:dyDescent="0.25">
      <c r="A933" s="384" t="s">
        <v>252</v>
      </c>
      <c r="B933" s="392" t="s">
        <v>194</v>
      </c>
      <c r="C933" s="423">
        <v>0</v>
      </c>
      <c r="D933" s="423"/>
      <c r="E933" s="424" t="s">
        <v>305</v>
      </c>
      <c r="F933" s="423">
        <v>10.7</v>
      </c>
      <c r="G933" s="423"/>
      <c r="H933" s="392"/>
      <c r="I933" s="389">
        <v>99991.67</v>
      </c>
      <c r="J933" s="389">
        <v>99991.67</v>
      </c>
      <c r="K933" s="389">
        <v>100972.42</v>
      </c>
      <c r="L933" s="385">
        <v>1</v>
      </c>
    </row>
    <row r="934" spans="1:14" s="383" customFormat="1" ht="15" x14ac:dyDescent="0.25">
      <c r="A934" s="384" t="s">
        <v>252</v>
      </c>
      <c r="B934" s="392" t="s">
        <v>194</v>
      </c>
      <c r="C934" s="423">
        <v>0</v>
      </c>
      <c r="D934" s="423"/>
      <c r="E934" s="424" t="s">
        <v>814</v>
      </c>
      <c r="F934" s="423">
        <v>8</v>
      </c>
      <c r="G934" s="423"/>
      <c r="H934" s="392"/>
      <c r="I934" s="389">
        <v>107164.12</v>
      </c>
      <c r="J934" s="389">
        <v>107164.12</v>
      </c>
      <c r="K934" s="389">
        <v>108307.2</v>
      </c>
      <c r="L934" s="385">
        <v>1</v>
      </c>
    </row>
    <row r="935" spans="1:14" s="383" customFormat="1" ht="15" x14ac:dyDescent="0.25">
      <c r="A935" s="384" t="s">
        <v>252</v>
      </c>
      <c r="B935" s="392" t="s">
        <v>194</v>
      </c>
      <c r="C935" s="423">
        <v>0</v>
      </c>
      <c r="D935" s="423"/>
      <c r="E935" s="424" t="s">
        <v>814</v>
      </c>
      <c r="F935" s="423">
        <v>10</v>
      </c>
      <c r="G935" s="423"/>
      <c r="H935" s="392"/>
      <c r="I935" s="389">
        <v>37263.43</v>
      </c>
      <c r="J935" s="389">
        <v>37263.43</v>
      </c>
      <c r="K935" s="389">
        <v>37760.28</v>
      </c>
      <c r="L935" s="385">
        <v>1</v>
      </c>
    </row>
    <row r="936" spans="1:14" s="383" customFormat="1" ht="15" x14ac:dyDescent="0.25">
      <c r="A936" s="384" t="s">
        <v>252</v>
      </c>
      <c r="B936" s="392" t="s">
        <v>194</v>
      </c>
      <c r="C936" s="423">
        <v>0</v>
      </c>
      <c r="D936" s="423"/>
      <c r="E936" s="424" t="s">
        <v>217</v>
      </c>
      <c r="F936" s="423">
        <v>8</v>
      </c>
      <c r="G936" s="423"/>
      <c r="H936" s="392"/>
      <c r="I936" s="389">
        <v>25658</v>
      </c>
      <c r="J936" s="389">
        <v>25658</v>
      </c>
      <c r="K936" s="389">
        <v>25965.9</v>
      </c>
      <c r="L936" s="385">
        <v>1</v>
      </c>
    </row>
    <row r="937" spans="1:14" s="383" customFormat="1" ht="15" x14ac:dyDescent="0.25">
      <c r="A937" s="384" t="s">
        <v>252</v>
      </c>
      <c r="B937" s="392" t="s">
        <v>194</v>
      </c>
      <c r="C937" s="423">
        <v>0</v>
      </c>
      <c r="D937" s="423"/>
      <c r="E937" s="424" t="s">
        <v>217</v>
      </c>
      <c r="F937" s="423">
        <v>10.59</v>
      </c>
      <c r="G937" s="423"/>
      <c r="H937" s="392"/>
      <c r="I937" s="389">
        <v>25959</v>
      </c>
      <c r="J937" s="389">
        <v>25959</v>
      </c>
      <c r="K937" s="389">
        <v>26371.360000000001</v>
      </c>
      <c r="L937" s="385">
        <v>1</v>
      </c>
    </row>
    <row r="938" spans="1:14" s="383" customFormat="1" ht="15" x14ac:dyDescent="0.25">
      <c r="A938" s="384" t="s">
        <v>252</v>
      </c>
      <c r="B938" s="392" t="s">
        <v>194</v>
      </c>
      <c r="C938" s="423">
        <v>0</v>
      </c>
      <c r="D938" s="423"/>
      <c r="E938" s="424" t="s">
        <v>218</v>
      </c>
      <c r="F938" s="423">
        <v>9</v>
      </c>
      <c r="G938" s="423"/>
      <c r="H938" s="392"/>
      <c r="I938" s="389">
        <v>9996</v>
      </c>
      <c r="J938" s="389">
        <v>9996</v>
      </c>
      <c r="K938" s="389">
        <v>10210.91</v>
      </c>
      <c r="L938" s="385">
        <v>1</v>
      </c>
    </row>
    <row r="939" spans="1:14" s="383" customFormat="1" ht="15.6" x14ac:dyDescent="0.3">
      <c r="A939" s="386" t="s">
        <v>201</v>
      </c>
      <c r="B939" s="403" t="s">
        <v>201</v>
      </c>
      <c r="C939" s="390" t="s">
        <v>201</v>
      </c>
      <c r="D939" s="390" t="s">
        <v>201</v>
      </c>
      <c r="E939" s="390" t="s">
        <v>201</v>
      </c>
      <c r="F939" s="390" t="s">
        <v>201</v>
      </c>
      <c r="G939" s="390" t="s">
        <v>201</v>
      </c>
      <c r="H939" s="403" t="s">
        <v>201</v>
      </c>
      <c r="I939" s="391">
        <f>SUM(I909:I938)</f>
        <v>2351822.8700000006</v>
      </c>
      <c r="J939" s="391">
        <f>SUM(J909:J938)</f>
        <v>2351822.8700000006</v>
      </c>
      <c r="K939" s="391">
        <f>SUM(K909:K938)</f>
        <v>2395305.2899999996</v>
      </c>
      <c r="L939" s="387">
        <f>SUM(L909:L938)</f>
        <v>41</v>
      </c>
    </row>
    <row r="940" spans="1:14" s="289" customFormat="1" ht="16.8" customHeight="1" x14ac:dyDescent="0.45">
      <c r="A940" s="393" t="s">
        <v>201</v>
      </c>
      <c r="B940" s="394" t="s">
        <v>201</v>
      </c>
      <c r="C940" s="395" t="s">
        <v>201</v>
      </c>
      <c r="D940" s="395" t="s">
        <v>201</v>
      </c>
      <c r="E940" s="396" t="s">
        <v>201</v>
      </c>
      <c r="F940" s="395" t="s">
        <v>201</v>
      </c>
      <c r="G940" s="395" t="s">
        <v>201</v>
      </c>
      <c r="H940" s="394" t="s">
        <v>201</v>
      </c>
      <c r="I940" s="397"/>
      <c r="J940" s="397"/>
      <c r="K940" s="397"/>
      <c r="L940" s="398"/>
    </row>
    <row r="941" spans="1:14" ht="20.399999999999999" x14ac:dyDescent="0.3">
      <c r="A941" s="249" t="s">
        <v>137</v>
      </c>
      <c r="B941" s="250" t="s">
        <v>185</v>
      </c>
      <c r="C941" s="251" t="s">
        <v>185</v>
      </c>
      <c r="D941" s="251" t="s">
        <v>185</v>
      </c>
      <c r="E941" s="250" t="s">
        <v>185</v>
      </c>
      <c r="F941" s="251" t="s">
        <v>185</v>
      </c>
      <c r="G941" s="251" t="s">
        <v>185</v>
      </c>
      <c r="H941" s="251" t="s">
        <v>185</v>
      </c>
      <c r="I941" s="253">
        <f>I66+I69+I73+I77+I157+I233+I256+I267+I313+I405+I415+I433+I458+I461+I468+I472+I549+I568+I688+I691+I730+I881+I884+I887+I897+I907+I939</f>
        <v>727075065.00999999</v>
      </c>
      <c r="J941" s="253">
        <f>J66+J69+J73+J77+J157+J233+J256+J267+J313+J405+J415+J433+J458+J461+J468+J472+J549+J568+J688+J691+J730+J881+J884+J887+J897+J907+J939</f>
        <v>722174425.39999998</v>
      </c>
      <c r="K941" s="253">
        <f>K66+K69+K73+K77+K157+K233+K256+K267+K313+K405+K415+K433+K458+K461+K468+K472+K549+K568+K688+K691+K730+K881+K884+K887+K897+K907+K939</f>
        <v>713797884.67999995</v>
      </c>
      <c r="L941" s="406">
        <f>L66+L69+L73+L77+L157+L233+L256+L267+L313+L405+L415+L433+L458+L461+L468+L472+L549+L568+L688+L691+L730+L881+L884+L887+L897+L907+L939</f>
        <v>1401</v>
      </c>
      <c r="M941" s="242" t="s">
        <v>185</v>
      </c>
      <c r="N941" s="61"/>
    </row>
    <row r="942" spans="1:14" s="289" customFormat="1" ht="20.399999999999999" x14ac:dyDescent="0.3">
      <c r="A942" s="286" t="s">
        <v>185</v>
      </c>
      <c r="B942" s="287" t="s">
        <v>185</v>
      </c>
      <c r="C942" s="287" t="s">
        <v>185</v>
      </c>
      <c r="D942" s="287" t="s">
        <v>185</v>
      </c>
      <c r="E942" s="288" t="s">
        <v>185</v>
      </c>
      <c r="F942" s="287" t="s">
        <v>185</v>
      </c>
      <c r="G942" s="287" t="s">
        <v>185</v>
      </c>
      <c r="H942" s="308" t="s">
        <v>185</v>
      </c>
      <c r="I942" s="291"/>
      <c r="J942" s="291" t="s">
        <v>185</v>
      </c>
      <c r="K942" s="291" t="s">
        <v>185</v>
      </c>
      <c r="L942" s="312" t="s">
        <v>185</v>
      </c>
      <c r="M942" s="289" t="s">
        <v>185</v>
      </c>
      <c r="N942" s="289" t="s">
        <v>185</v>
      </c>
    </row>
    <row r="943" spans="1:14" ht="24.6" x14ac:dyDescent="0.3">
      <c r="A943" s="279" t="s">
        <v>13</v>
      </c>
      <c r="B943" s="280" t="s">
        <v>185</v>
      </c>
      <c r="C943" s="281" t="s">
        <v>185</v>
      </c>
      <c r="D943" s="281" t="s">
        <v>185</v>
      </c>
      <c r="E943" s="280" t="s">
        <v>185</v>
      </c>
      <c r="F943" s="281" t="s">
        <v>185</v>
      </c>
      <c r="G943" s="281" t="s">
        <v>185</v>
      </c>
      <c r="H943" s="404" t="s">
        <v>185</v>
      </c>
      <c r="I943" s="388"/>
      <c r="J943" s="388">
        <f>J941+J50</f>
        <v>722917811.39999998</v>
      </c>
      <c r="K943" s="388">
        <f>K941+K50</f>
        <v>715045869.96999991</v>
      </c>
      <c r="L943" s="284">
        <f>L941+L50</f>
        <v>1536</v>
      </c>
      <c r="M943" s="242" t="s">
        <v>185</v>
      </c>
      <c r="N943" s="242" t="s">
        <v>185</v>
      </c>
    </row>
  </sheetData>
  <mergeCells count="3">
    <mergeCell ref="A1:F1"/>
    <mergeCell ref="A3:L3"/>
    <mergeCell ref="A52:L52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J49"/>
  <sheetViews>
    <sheetView showGridLines="0" topLeftCell="A14" zoomScale="60" zoomScaleNormal="60" workbookViewId="0">
      <selection activeCell="H44" sqref="H44"/>
    </sheetView>
  </sheetViews>
  <sheetFormatPr baseColWidth="10" defaultColWidth="12.88671875" defaultRowHeight="13.2" x14ac:dyDescent="0.25"/>
  <cols>
    <col min="1" max="1" width="1.109375" style="212" customWidth="1"/>
    <col min="2" max="2" width="63" style="209" customWidth="1"/>
    <col min="3" max="3" width="42.5546875" style="210" customWidth="1"/>
    <col min="4" max="4" width="17.33203125" style="211" customWidth="1"/>
    <col min="5" max="5" width="4.88671875" style="211" customWidth="1"/>
    <col min="6" max="6" width="30.77734375" style="210" customWidth="1"/>
    <col min="7" max="7" width="13.109375" style="211" customWidth="1"/>
    <col min="8" max="16384" width="12.88671875" style="212"/>
  </cols>
  <sheetData>
    <row r="1" spans="2:10" ht="4.5" customHeight="1" x14ac:dyDescent="0.25"/>
    <row r="2" spans="2:10" ht="112.5" customHeight="1" x14ac:dyDescent="0.25">
      <c r="B2" s="470" t="s">
        <v>443</v>
      </c>
      <c r="C2" s="470"/>
      <c r="D2" s="213"/>
      <c r="E2" s="214"/>
      <c r="F2" s="215"/>
      <c r="G2" s="214"/>
    </row>
    <row r="3" spans="2:10" ht="19.8" x14ac:dyDescent="0.25">
      <c r="B3" s="216"/>
      <c r="C3" s="215"/>
      <c r="D3" s="214"/>
      <c r="E3" s="214"/>
      <c r="F3" s="215"/>
      <c r="G3" s="214"/>
    </row>
    <row r="4" spans="2:10" ht="25.5" customHeight="1" x14ac:dyDescent="0.25">
      <c r="B4" s="217" t="s">
        <v>40</v>
      </c>
      <c r="C4" s="218" t="s">
        <v>119</v>
      </c>
      <c r="D4" s="219" t="s">
        <v>77</v>
      </c>
      <c r="E4" s="219"/>
      <c r="F4" s="218" t="s">
        <v>120</v>
      </c>
      <c r="G4" s="219" t="s">
        <v>77</v>
      </c>
    </row>
    <row r="5" spans="2:10" ht="19.5" customHeight="1" x14ac:dyDescent="0.45">
      <c r="B5" s="220" t="s">
        <v>121</v>
      </c>
      <c r="C5" s="221"/>
      <c r="D5" s="222"/>
      <c r="E5" s="222"/>
      <c r="F5" s="221"/>
      <c r="G5" s="427"/>
    </row>
    <row r="6" spans="2:10" ht="22.5" customHeight="1" x14ac:dyDescent="0.3">
      <c r="B6" s="223" t="s">
        <v>189</v>
      </c>
      <c r="C6" s="224">
        <v>574366</v>
      </c>
      <c r="D6" s="375">
        <f>(C6/$C$40)*100</f>
        <v>7.9451078800740135E-2</v>
      </c>
      <c r="E6" s="376"/>
      <c r="F6" s="224">
        <v>1078656.58</v>
      </c>
      <c r="G6" s="428">
        <f>(F6/$F$40)*100</f>
        <v>0.15085138244980784</v>
      </c>
      <c r="I6" s="426"/>
      <c r="J6" s="426"/>
    </row>
    <row r="7" spans="2:10" ht="22.5" customHeight="1" x14ac:dyDescent="0.25">
      <c r="B7" s="223" t="s">
        <v>192</v>
      </c>
      <c r="C7" s="224">
        <v>169020</v>
      </c>
      <c r="D7" s="375">
        <f>(C7/$C$40)*100</f>
        <v>2.3380251161978772E-2</v>
      </c>
      <c r="E7" s="376"/>
      <c r="F7" s="224">
        <v>169328.71</v>
      </c>
      <c r="G7" s="428">
        <f>(F7/$F$40)*100</f>
        <v>2.3680817848385622E-2</v>
      </c>
    </row>
    <row r="8" spans="2:10" ht="18.75" customHeight="1" x14ac:dyDescent="0.25">
      <c r="B8" s="226"/>
      <c r="C8" s="227">
        <f>SUM(C6:C7)</f>
        <v>743386</v>
      </c>
      <c r="D8" s="375"/>
      <c r="E8" s="377"/>
      <c r="F8" s="227">
        <f>SUM(F6:F7)</f>
        <v>1247985.29</v>
      </c>
      <c r="G8" s="429"/>
    </row>
    <row r="9" spans="2:10" ht="7.5" customHeight="1" x14ac:dyDescent="0.25">
      <c r="B9" s="228"/>
      <c r="C9" s="229"/>
      <c r="D9" s="378"/>
      <c r="E9" s="379"/>
      <c r="F9" s="380"/>
      <c r="G9" s="430"/>
    </row>
    <row r="10" spans="2:10" ht="15.75" customHeight="1" x14ac:dyDescent="0.45">
      <c r="B10" s="220" t="s">
        <v>122</v>
      </c>
      <c r="C10" s="229"/>
      <c r="D10" s="378"/>
      <c r="E10" s="379"/>
      <c r="F10" s="380"/>
      <c r="G10" s="430"/>
    </row>
    <row r="11" spans="2:10" ht="22.5" customHeight="1" x14ac:dyDescent="0.3">
      <c r="B11" s="223" t="s">
        <v>124</v>
      </c>
      <c r="C11" s="224">
        <v>2105453.29</v>
      </c>
      <c r="D11" s="375">
        <f t="shared" ref="D11:D37" si="0">(C11/$C$40)*100</f>
        <v>0.29124379795299093</v>
      </c>
      <c r="E11" s="376"/>
      <c r="F11" s="224">
        <v>2035905.86</v>
      </c>
      <c r="G11" s="375">
        <f t="shared" ref="G11:G37" si="1">(F11/$F$40)*100</f>
        <v>0.2847238122059802</v>
      </c>
      <c r="H11" s="386"/>
    </row>
    <row r="12" spans="2:10" ht="22.5" customHeight="1" x14ac:dyDescent="0.3">
      <c r="B12" s="223" t="s">
        <v>333</v>
      </c>
      <c r="C12" s="224">
        <v>61749.33</v>
      </c>
      <c r="D12" s="375">
        <f t="shared" si="0"/>
        <v>8.5416805377109845E-3</v>
      </c>
      <c r="E12" s="376"/>
      <c r="F12" s="224">
        <v>61164.97</v>
      </c>
      <c r="G12" s="375">
        <f t="shared" si="1"/>
        <v>8.5539924875821186E-3</v>
      </c>
      <c r="H12" s="386"/>
    </row>
    <row r="13" spans="2:10" ht="22.5" customHeight="1" x14ac:dyDescent="0.3">
      <c r="B13" s="223" t="s">
        <v>114</v>
      </c>
      <c r="C13" s="224">
        <v>70119.22</v>
      </c>
      <c r="D13" s="375">
        <f t="shared" si="0"/>
        <v>9.6994732864870738E-3</v>
      </c>
      <c r="E13" s="376"/>
      <c r="F13" s="224">
        <v>59266.2</v>
      </c>
      <c r="G13" s="375">
        <f t="shared" si="1"/>
        <v>8.2884472855547769E-3</v>
      </c>
      <c r="H13" s="386"/>
    </row>
    <row r="14" spans="2:10" ht="22.5" customHeight="1" x14ac:dyDescent="0.3">
      <c r="B14" s="223" t="s">
        <v>452</v>
      </c>
      <c r="C14" s="224">
        <v>4359796.3099999996</v>
      </c>
      <c r="D14" s="375">
        <f t="shared" si="0"/>
        <v>0.60308326081450858</v>
      </c>
      <c r="E14" s="376"/>
      <c r="F14" s="224">
        <v>4158537.22</v>
      </c>
      <c r="G14" s="375">
        <f t="shared" si="1"/>
        <v>0.58157628687156437</v>
      </c>
      <c r="H14" s="386"/>
    </row>
    <row r="15" spans="2:10" ht="22.5" customHeight="1" x14ac:dyDescent="0.3">
      <c r="B15" s="223" t="s">
        <v>115</v>
      </c>
      <c r="C15" s="224">
        <v>4283075.32</v>
      </c>
      <c r="D15" s="375">
        <f t="shared" si="0"/>
        <v>0.59247057583287543</v>
      </c>
      <c r="E15" s="376"/>
      <c r="F15" s="224">
        <v>3771335.53</v>
      </c>
      <c r="G15" s="375">
        <f t="shared" si="1"/>
        <v>0.5274256783216198</v>
      </c>
      <c r="H15" s="386"/>
    </row>
    <row r="16" spans="2:10" ht="22.5" customHeight="1" x14ac:dyDescent="0.3">
      <c r="B16" s="223" t="s">
        <v>191</v>
      </c>
      <c r="C16" s="224">
        <v>3828940</v>
      </c>
      <c r="D16" s="375">
        <f t="shared" si="0"/>
        <v>0.52965080395306474</v>
      </c>
      <c r="E16" s="376"/>
      <c r="F16" s="224">
        <v>3294496.44</v>
      </c>
      <c r="G16" s="375">
        <f t="shared" si="1"/>
        <v>0.46073917469633408</v>
      </c>
      <c r="H16" s="386"/>
    </row>
    <row r="17" spans="2:8" ht="22.5" customHeight="1" x14ac:dyDescent="0.3">
      <c r="B17" s="223" t="s">
        <v>360</v>
      </c>
      <c r="C17" s="224">
        <v>67474589.730000004</v>
      </c>
      <c r="D17" s="375">
        <f t="shared" si="0"/>
        <v>9.3336460474433398</v>
      </c>
      <c r="E17" s="376"/>
      <c r="F17" s="224">
        <v>67164569.530000001</v>
      </c>
      <c r="G17" s="375">
        <f t="shared" si="1"/>
        <v>9.3930434886391154</v>
      </c>
      <c r="H17" s="386"/>
    </row>
    <row r="18" spans="2:8" ht="22.5" customHeight="1" x14ac:dyDescent="0.3">
      <c r="B18" s="223" t="s">
        <v>125</v>
      </c>
      <c r="C18" s="224">
        <v>4322876.16</v>
      </c>
      <c r="D18" s="375">
        <f t="shared" si="0"/>
        <v>0.59797615881511257</v>
      </c>
      <c r="E18" s="376"/>
      <c r="F18" s="224">
        <v>3695877.92</v>
      </c>
      <c r="G18" s="375">
        <f t="shared" si="1"/>
        <v>0.51687284343801088</v>
      </c>
      <c r="H18" s="386"/>
    </row>
    <row r="19" spans="2:8" ht="22.5" customHeight="1" x14ac:dyDescent="0.3">
      <c r="B19" s="223" t="s">
        <v>126</v>
      </c>
      <c r="C19" s="224">
        <v>2260838</v>
      </c>
      <c r="D19" s="375">
        <f t="shared" si="0"/>
        <v>0.31273790247630912</v>
      </c>
      <c r="E19" s="376"/>
      <c r="F19" s="224">
        <v>1984254.31</v>
      </c>
      <c r="G19" s="375">
        <f t="shared" si="1"/>
        <v>0.2775002826158901</v>
      </c>
      <c r="H19" s="386"/>
    </row>
    <row r="20" spans="2:8" ht="22.5" customHeight="1" x14ac:dyDescent="0.3">
      <c r="B20" s="223" t="s">
        <v>127</v>
      </c>
      <c r="C20" s="224">
        <v>169037680.28999999</v>
      </c>
      <c r="D20" s="375">
        <f t="shared" si="0"/>
        <v>23.382696846636307</v>
      </c>
      <c r="E20" s="376"/>
      <c r="F20" s="224">
        <v>169205390.06</v>
      </c>
      <c r="G20" s="375">
        <f t="shared" si="1"/>
        <v>23.663571410754265</v>
      </c>
      <c r="H20" s="386"/>
    </row>
    <row r="21" spans="2:8" ht="22.5" customHeight="1" x14ac:dyDescent="0.3">
      <c r="B21" s="223" t="s">
        <v>128</v>
      </c>
      <c r="C21" s="224">
        <v>17467000</v>
      </c>
      <c r="D21" s="375">
        <f t="shared" si="0"/>
        <v>2.4161806120357543</v>
      </c>
      <c r="E21" s="376"/>
      <c r="F21" s="224">
        <v>17470154.210000001</v>
      </c>
      <c r="G21" s="375">
        <f t="shared" si="1"/>
        <v>2.4432214692370673</v>
      </c>
      <c r="H21" s="386"/>
    </row>
    <row r="22" spans="2:8" ht="22.5" customHeight="1" x14ac:dyDescent="0.3">
      <c r="B22" s="223" t="s">
        <v>129</v>
      </c>
      <c r="C22" s="224">
        <v>178962574.94999999</v>
      </c>
      <c r="D22" s="375">
        <f t="shared" si="0"/>
        <v>24.755590763965511</v>
      </c>
      <c r="E22" s="376"/>
      <c r="F22" s="224">
        <v>177691336.69999999</v>
      </c>
      <c r="G22" s="375">
        <f t="shared" si="1"/>
        <v>24.850340958889127</v>
      </c>
      <c r="H22" s="386"/>
    </row>
    <row r="23" spans="2:8" ht="22.5" customHeight="1" x14ac:dyDescent="0.3">
      <c r="B23" s="223" t="s">
        <v>130</v>
      </c>
      <c r="C23" s="224">
        <v>124289500</v>
      </c>
      <c r="D23" s="375">
        <f t="shared" si="0"/>
        <v>17.192756637065202</v>
      </c>
      <c r="E23" s="376"/>
      <c r="F23" s="224">
        <v>124290160.04000001</v>
      </c>
      <c r="G23" s="375">
        <f t="shared" si="1"/>
        <v>17.382124037051589</v>
      </c>
      <c r="H23" s="386"/>
    </row>
    <row r="24" spans="2:8" ht="22.5" customHeight="1" x14ac:dyDescent="0.3">
      <c r="B24" s="223" t="s">
        <v>653</v>
      </c>
      <c r="C24" s="224">
        <v>45000</v>
      </c>
      <c r="D24" s="375">
        <f t="shared" si="0"/>
        <v>6.2247740047866804E-3</v>
      </c>
      <c r="E24" s="376"/>
      <c r="F24" s="224">
        <v>44506.25</v>
      </c>
      <c r="G24" s="375">
        <f t="shared" si="1"/>
        <v>6.2242510402678473E-3</v>
      </c>
      <c r="H24" s="386"/>
    </row>
    <row r="25" spans="2:8" ht="22.5" customHeight="1" x14ac:dyDescent="0.3">
      <c r="B25" s="223" t="s">
        <v>118</v>
      </c>
      <c r="C25" s="224">
        <v>93542.75</v>
      </c>
      <c r="D25" s="375">
        <f t="shared" si="0"/>
        <v>1.2939610634139096E-2</v>
      </c>
      <c r="E25" s="376"/>
      <c r="F25" s="224">
        <v>90458.34</v>
      </c>
      <c r="G25" s="375">
        <f t="shared" si="1"/>
        <v>1.2650704493097097E-2</v>
      </c>
      <c r="H25" s="386"/>
    </row>
    <row r="26" spans="2:8" ht="22.5" customHeight="1" x14ac:dyDescent="0.3">
      <c r="B26" s="223" t="s">
        <v>661</v>
      </c>
      <c r="C26" s="224">
        <v>1011847.74</v>
      </c>
      <c r="D26" s="375">
        <f t="shared" si="0"/>
        <v>0.13996718908342559</v>
      </c>
      <c r="E26" s="376"/>
      <c r="F26" s="224">
        <v>980877.63</v>
      </c>
      <c r="G26" s="375">
        <f t="shared" si="1"/>
        <v>0.1371768820986482</v>
      </c>
      <c r="H26" s="386"/>
    </row>
    <row r="27" spans="2:8" ht="22.5" customHeight="1" x14ac:dyDescent="0.3">
      <c r="B27" s="223" t="s">
        <v>116</v>
      </c>
      <c r="C27" s="224">
        <v>26807745.079999998</v>
      </c>
      <c r="D27" s="375">
        <f t="shared" si="0"/>
        <v>3.7082701044651563</v>
      </c>
      <c r="E27" s="376"/>
      <c r="F27" s="224">
        <v>26738267.899999999</v>
      </c>
      <c r="G27" s="375">
        <f t="shared" si="1"/>
        <v>3.7393779927883251</v>
      </c>
      <c r="H27" s="386"/>
    </row>
    <row r="28" spans="2:8" ht="22.5" customHeight="1" x14ac:dyDescent="0.3">
      <c r="B28" s="223" t="s">
        <v>131</v>
      </c>
      <c r="C28" s="224">
        <v>8236789.6600000001</v>
      </c>
      <c r="D28" s="375">
        <f t="shared" si="0"/>
        <v>1.1393812035214159</v>
      </c>
      <c r="E28" s="376"/>
      <c r="F28" s="224">
        <v>8204039.0499999998</v>
      </c>
      <c r="G28" s="375">
        <f t="shared" si="1"/>
        <v>1.1473444424403436</v>
      </c>
      <c r="H28" s="386"/>
    </row>
    <row r="29" spans="2:8" ht="22.5" customHeight="1" x14ac:dyDescent="0.3">
      <c r="B29" s="223" t="s">
        <v>132</v>
      </c>
      <c r="C29" s="224">
        <v>32696688.620000001</v>
      </c>
      <c r="D29" s="375">
        <f t="shared" si="0"/>
        <v>4.5228777192084557</v>
      </c>
      <c r="E29" s="376"/>
      <c r="F29" s="224">
        <v>29935407.09</v>
      </c>
      <c r="G29" s="375">
        <f t="shared" si="1"/>
        <v>4.1865016423709926</v>
      </c>
      <c r="H29" s="386"/>
    </row>
    <row r="30" spans="2:8" ht="22.5" customHeight="1" x14ac:dyDescent="0.3">
      <c r="B30" s="223" t="s">
        <v>133</v>
      </c>
      <c r="C30" s="224">
        <v>25000000</v>
      </c>
      <c r="D30" s="375">
        <f t="shared" si="0"/>
        <v>3.4582077804370446</v>
      </c>
      <c r="E30" s="376"/>
      <c r="F30" s="224">
        <v>25000000</v>
      </c>
      <c r="G30" s="375">
        <f t="shared" si="1"/>
        <v>3.4962791968924858</v>
      </c>
      <c r="H30" s="386"/>
    </row>
    <row r="31" spans="2:8" ht="22.5" customHeight="1" x14ac:dyDescent="0.3">
      <c r="B31" s="223" t="s">
        <v>117</v>
      </c>
      <c r="C31" s="224">
        <v>3487630</v>
      </c>
      <c r="D31" s="375">
        <f t="shared" si="0"/>
        <v>0.48243796805142597</v>
      </c>
      <c r="E31" s="376"/>
      <c r="F31" s="224">
        <v>3265798.15</v>
      </c>
      <c r="G31" s="375">
        <f t="shared" si="1"/>
        <v>0.45672568532379859</v>
      </c>
      <c r="H31" s="386"/>
    </row>
    <row r="32" spans="2:8" ht="22.5" customHeight="1" x14ac:dyDescent="0.3">
      <c r="B32" s="223" t="s">
        <v>134</v>
      </c>
      <c r="C32" s="224">
        <v>27407434.5</v>
      </c>
      <c r="D32" s="375">
        <f t="shared" si="0"/>
        <v>3.7912241291887474</v>
      </c>
      <c r="E32" s="376"/>
      <c r="F32" s="224">
        <v>25885931.309999999</v>
      </c>
      <c r="G32" s="375">
        <f t="shared" si="1"/>
        <v>3.6201777252536336</v>
      </c>
      <c r="H32" s="386"/>
    </row>
    <row r="33" spans="1:8" ht="22.5" customHeight="1" x14ac:dyDescent="0.3">
      <c r="B33" s="223" t="s">
        <v>334</v>
      </c>
      <c r="C33" s="224">
        <v>48200</v>
      </c>
      <c r="D33" s="375">
        <f t="shared" si="0"/>
        <v>6.6674246006826216E-3</v>
      </c>
      <c r="E33" s="376"/>
      <c r="F33" s="224">
        <v>46960.32</v>
      </c>
      <c r="G33" s="375">
        <f t="shared" si="1"/>
        <v>6.5674555958165652E-3</v>
      </c>
      <c r="H33" s="386"/>
    </row>
    <row r="34" spans="1:8" ht="22.5" customHeight="1" x14ac:dyDescent="0.3">
      <c r="B34" s="223" t="s">
        <v>805</v>
      </c>
      <c r="C34" s="224">
        <v>50224</v>
      </c>
      <c r="D34" s="375">
        <f t="shared" si="0"/>
        <v>6.9474011025868051E-3</v>
      </c>
      <c r="E34" s="376"/>
      <c r="F34" s="224">
        <v>50224</v>
      </c>
      <c r="G34" s="375">
        <f t="shared" si="1"/>
        <v>7.0238850553891279E-3</v>
      </c>
      <c r="H34" s="386"/>
    </row>
    <row r="35" spans="1:8" ht="22.5" customHeight="1" x14ac:dyDescent="0.3">
      <c r="B35" s="223" t="s">
        <v>135</v>
      </c>
      <c r="C35" s="224">
        <v>13390000</v>
      </c>
      <c r="D35" s="375">
        <f t="shared" si="0"/>
        <v>1.8522160872020812</v>
      </c>
      <c r="E35" s="376"/>
      <c r="F35" s="224">
        <v>13458381.77</v>
      </c>
      <c r="G35" s="375">
        <f t="shared" si="1"/>
        <v>1.8821704082515225</v>
      </c>
      <c r="H35" s="386"/>
    </row>
    <row r="36" spans="1:8" ht="22.5" customHeight="1" x14ac:dyDescent="0.3">
      <c r="B36" s="223" t="s">
        <v>136</v>
      </c>
      <c r="C36" s="224">
        <v>3023307.58</v>
      </c>
      <c r="D36" s="375">
        <f t="shared" si="0"/>
        <v>0.41820903183241176</v>
      </c>
      <c r="E36" s="376"/>
      <c r="F36" s="224">
        <v>2819278.59</v>
      </c>
      <c r="G36" s="375">
        <f t="shared" si="1"/>
        <v>0.39427940337845518</v>
      </c>
      <c r="H36" s="386"/>
    </row>
    <row r="37" spans="1:8" ht="22.5" customHeight="1" x14ac:dyDescent="0.3">
      <c r="B37" s="223" t="s">
        <v>812</v>
      </c>
      <c r="C37" s="224">
        <v>2351822.8700000006</v>
      </c>
      <c r="D37" s="375">
        <f t="shared" si="0"/>
        <v>0.3253236858897513</v>
      </c>
      <c r="E37" s="376"/>
      <c r="F37" s="224">
        <v>2395305.2899999996</v>
      </c>
      <c r="G37" s="375">
        <f t="shared" si="1"/>
        <v>0.33498624222534085</v>
      </c>
      <c r="H37" s="386"/>
    </row>
    <row r="38" spans="1:8" ht="22.5" customHeight="1" x14ac:dyDescent="0.25">
      <c r="B38" s="223"/>
      <c r="C38" s="227">
        <f>SUM(C11:C37)</f>
        <v>722174425.39999998</v>
      </c>
      <c r="D38" s="363"/>
      <c r="E38" s="225"/>
      <c r="F38" s="227">
        <f>SUM(F11:F37)</f>
        <v>713797884.67999995</v>
      </c>
      <c r="G38" s="431"/>
    </row>
    <row r="39" spans="1:8" x14ac:dyDescent="0.25">
      <c r="C39" s="230"/>
      <c r="F39" s="230"/>
    </row>
    <row r="40" spans="1:8" ht="24.6" x14ac:dyDescent="0.25">
      <c r="B40" s="231" t="s">
        <v>123</v>
      </c>
      <c r="C40" s="232">
        <f>C38+C8</f>
        <v>722917811.39999998</v>
      </c>
      <c r="D40" s="233">
        <v>100</v>
      </c>
      <c r="E40" s="234"/>
      <c r="F40" s="232">
        <f>F38+F8</f>
        <v>715045869.96999991</v>
      </c>
      <c r="G40" s="233">
        <f>(F40/F40)*100</f>
        <v>100</v>
      </c>
    </row>
    <row r="42" spans="1:8" s="210" customFormat="1" x14ac:dyDescent="0.25">
      <c r="A42" s="212"/>
      <c r="B42" s="209"/>
      <c r="D42" s="211"/>
      <c r="E42" s="211"/>
      <c r="F42" s="235"/>
      <c r="G42" s="211"/>
    </row>
    <row r="49" spans="9:9" x14ac:dyDescent="0.25">
      <c r="I49" s="212">
        <f>SUM(I45:I48)</f>
        <v>0</v>
      </c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2025-03-11T19:09:37Z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