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BE653258-0C6D-41F2-9CCC-30C75EE65DDC}" xr6:coauthVersionLast="47" xr6:coauthVersionMax="47" xr10:uidLastSave="{00000000-0000-0000-0000-000000000000}"/>
  <bookViews>
    <workbookView xWindow="-120" yWindow="-120" windowWidth="20730" windowHeight="11040" tabRatio="789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Acumulado'!$B$2:$P$53</definedName>
    <definedName name="_xlnm.Print_Area" localSheetId="5">'CV Mes'!$B$2:$P$53</definedName>
    <definedName name="_xlnm.Print_Area" localSheetId="4">Nac!$B$3:$F$65</definedName>
    <definedName name="_xlnm.Print_Area" localSheetId="7">'Operaciones (mes)'!$B$2:$M$623</definedName>
    <definedName name="_xlnm.Print_Area" localSheetId="3">Titulos!$B$2:$I$60</definedName>
    <definedName name="_xlnm.Print_Area" localSheetId="8">'Titulos (mes)'!$B$2:$G$36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4" l="1"/>
  <c r="F42" i="4"/>
  <c r="D44" i="4"/>
  <c r="C44" i="4"/>
  <c r="F16" i="4"/>
  <c r="F15" i="4"/>
  <c r="F14" i="4"/>
  <c r="D16" i="4"/>
  <c r="C16" i="4"/>
  <c r="H7" i="10"/>
  <c r="H8" i="10"/>
  <c r="I8" i="10"/>
  <c r="H9" i="10"/>
  <c r="I9" i="10"/>
  <c r="H10" i="10"/>
  <c r="I10" i="10"/>
  <c r="H11" i="10"/>
  <c r="I11" i="10"/>
  <c r="H12" i="10"/>
  <c r="I12" i="10"/>
  <c r="H13" i="10"/>
  <c r="I13" i="10"/>
  <c r="H14" i="10"/>
  <c r="H15" i="10"/>
  <c r="I15" i="10"/>
  <c r="H16" i="10"/>
  <c r="I16" i="10"/>
  <c r="J18" i="10"/>
  <c r="K18" i="10"/>
  <c r="L18" i="10"/>
  <c r="M18" i="10"/>
  <c r="H24" i="10"/>
  <c r="I24" i="10"/>
  <c r="H25" i="10"/>
  <c r="H26" i="10"/>
  <c r="I26" i="10"/>
  <c r="H27" i="10"/>
  <c r="I27" i="10"/>
  <c r="H28" i="10"/>
  <c r="I28" i="10"/>
  <c r="H29" i="10"/>
  <c r="I29" i="10"/>
  <c r="H30" i="10"/>
  <c r="H31" i="10"/>
  <c r="I31" i="10"/>
  <c r="H32" i="10"/>
  <c r="I32" i="10"/>
  <c r="J33" i="10"/>
  <c r="K33" i="10"/>
  <c r="L33" i="10"/>
  <c r="M33" i="10"/>
  <c r="H40" i="10"/>
  <c r="J42" i="10"/>
  <c r="K42" i="10"/>
  <c r="L42" i="10"/>
  <c r="M42" i="10"/>
  <c r="L46" i="10"/>
  <c r="J67" i="10"/>
  <c r="K67" i="10"/>
  <c r="L67" i="10"/>
  <c r="M67" i="10"/>
  <c r="J70" i="10"/>
  <c r="K70" i="10"/>
  <c r="L70" i="10"/>
  <c r="M70" i="10"/>
  <c r="J74" i="10"/>
  <c r="K74" i="10"/>
  <c r="L74" i="10"/>
  <c r="M74" i="10"/>
  <c r="J80" i="10"/>
  <c r="K80" i="10"/>
  <c r="L80" i="10"/>
  <c r="M80" i="10"/>
  <c r="J87" i="10"/>
  <c r="K87" i="10"/>
  <c r="L87" i="10"/>
  <c r="M87" i="10"/>
  <c r="J102" i="10"/>
  <c r="K102" i="10"/>
  <c r="L102" i="10"/>
  <c r="M102" i="10"/>
  <c r="J105" i="10"/>
  <c r="K105" i="10"/>
  <c r="L105" i="10"/>
  <c r="M105" i="10"/>
  <c r="J108" i="10"/>
  <c r="K108" i="10"/>
  <c r="L108" i="10"/>
  <c r="M108" i="10"/>
  <c r="J125" i="10"/>
  <c r="K125" i="10"/>
  <c r="L125" i="10"/>
  <c r="M125" i="10"/>
  <c r="J132" i="10"/>
  <c r="K132" i="10"/>
  <c r="L132" i="10"/>
  <c r="M132" i="10"/>
  <c r="J195" i="10"/>
  <c r="K195" i="10"/>
  <c r="L195" i="10"/>
  <c r="M195" i="10"/>
  <c r="J207" i="10"/>
  <c r="K207" i="10"/>
  <c r="L207" i="10"/>
  <c r="M207" i="10"/>
  <c r="J302" i="10"/>
  <c r="K302" i="10"/>
  <c r="L302" i="10"/>
  <c r="M302" i="10"/>
  <c r="J306" i="10"/>
  <c r="K306" i="10"/>
  <c r="L306" i="10"/>
  <c r="M306" i="10"/>
  <c r="J414" i="10"/>
  <c r="K414" i="10"/>
  <c r="L414" i="10"/>
  <c r="M414" i="10"/>
  <c r="J417" i="10"/>
  <c r="K417" i="10"/>
  <c r="L417" i="10"/>
  <c r="M417" i="10"/>
  <c r="J492" i="10"/>
  <c r="K492" i="10"/>
  <c r="L492" i="10"/>
  <c r="M492" i="10"/>
  <c r="J524" i="10"/>
  <c r="K524" i="10"/>
  <c r="L524" i="10"/>
  <c r="M524" i="10"/>
  <c r="J540" i="10"/>
  <c r="K540" i="10"/>
  <c r="L540" i="10"/>
  <c r="M540" i="10"/>
  <c r="J578" i="10"/>
  <c r="K578" i="10"/>
  <c r="L578" i="10"/>
  <c r="M578" i="10"/>
  <c r="J581" i="10"/>
  <c r="K581" i="10"/>
  <c r="L581" i="10"/>
  <c r="M581" i="10"/>
  <c r="J599" i="10"/>
  <c r="K599" i="10"/>
  <c r="L599" i="10"/>
  <c r="M599" i="10"/>
  <c r="J614" i="10"/>
  <c r="K614" i="10"/>
  <c r="L614" i="10"/>
  <c r="M614" i="10"/>
  <c r="O9" i="7"/>
  <c r="O8" i="7"/>
  <c r="O13" i="7"/>
  <c r="O14" i="7"/>
  <c r="O41" i="7"/>
  <c r="P39" i="7" s="1"/>
  <c r="O46" i="7"/>
  <c r="P45" i="7" s="1"/>
  <c r="F34" i="11"/>
  <c r="C34" i="11"/>
  <c r="F8" i="11"/>
  <c r="C8" i="11"/>
  <c r="F35" i="7"/>
  <c r="G35" i="7" s="1"/>
  <c r="E34" i="7"/>
  <c r="F34" i="7" s="1"/>
  <c r="G34" i="7" s="1"/>
  <c r="P34" i="7"/>
  <c r="F33" i="7"/>
  <c r="G33" i="7" s="1"/>
  <c r="P33" i="7"/>
  <c r="P19" i="7"/>
  <c r="P18" i="7"/>
  <c r="F7" i="7"/>
  <c r="G7" i="7" s="1"/>
  <c r="F6" i="7"/>
  <c r="O15" i="7" s="1"/>
  <c r="F5" i="7"/>
  <c r="O10" i="7" s="1"/>
  <c r="Q39" i="6"/>
  <c r="N39" i="6"/>
  <c r="Q38" i="6"/>
  <c r="N38" i="6"/>
  <c r="Q37" i="6"/>
  <c r="N37" i="6"/>
  <c r="Q36" i="6"/>
  <c r="N36" i="6"/>
  <c r="Q35" i="6"/>
  <c r="N35" i="6"/>
  <c r="Q34" i="6"/>
  <c r="N34" i="6"/>
  <c r="Q33" i="6"/>
  <c r="N33" i="6"/>
  <c r="B37" i="4"/>
  <c r="F44" i="4" l="1"/>
  <c r="G5" i="7"/>
  <c r="C36" i="11"/>
  <c r="D28" i="11" s="1"/>
  <c r="F36" i="11"/>
  <c r="G36" i="11" s="1"/>
  <c r="K36" i="10"/>
  <c r="K49" i="10" s="1"/>
  <c r="L36" i="10"/>
  <c r="L49" i="10" s="1"/>
  <c r="M616" i="10"/>
  <c r="M36" i="10"/>
  <c r="M49" i="10" s="1"/>
  <c r="J616" i="10"/>
  <c r="J36" i="10"/>
  <c r="J49" i="10" s="1"/>
  <c r="K616" i="10"/>
  <c r="L616" i="10"/>
  <c r="G6" i="7"/>
  <c r="P14" i="7"/>
  <c r="P13" i="7"/>
  <c r="P44" i="7"/>
  <c r="P40" i="7"/>
  <c r="P9" i="7"/>
  <c r="D14" i="11" l="1"/>
  <c r="D5" i="11"/>
  <c r="G22" i="11"/>
  <c r="G18" i="11"/>
  <c r="G19" i="11"/>
  <c r="D11" i="11"/>
  <c r="D33" i="11"/>
  <c r="D29" i="11"/>
  <c r="D17" i="11"/>
  <c r="D36" i="11"/>
  <c r="D32" i="11"/>
  <c r="D15" i="11"/>
  <c r="G23" i="11"/>
  <c r="D22" i="11"/>
  <c r="D19" i="11"/>
  <c r="D12" i="11"/>
  <c r="G6" i="11"/>
  <c r="D26" i="11"/>
  <c r="D23" i="11"/>
  <c r="D16" i="11"/>
  <c r="D6" i="11"/>
  <c r="G12" i="11"/>
  <c r="D30" i="11"/>
  <c r="D27" i="11"/>
  <c r="D20" i="11"/>
  <c r="D18" i="11"/>
  <c r="G20" i="11"/>
  <c r="D25" i="11"/>
  <c r="D31" i="11"/>
  <c r="D24" i="11"/>
  <c r="D7" i="11"/>
  <c r="D21" i="11"/>
  <c r="D13" i="11"/>
  <c r="G26" i="11"/>
  <c r="G27" i="11"/>
  <c r="G16" i="11"/>
  <c r="G30" i="11"/>
  <c r="G32" i="11"/>
  <c r="G31" i="11"/>
  <c r="G25" i="11"/>
  <c r="G7" i="11"/>
  <c r="G24" i="11"/>
  <c r="G21" i="11"/>
  <c r="G5" i="11"/>
  <c r="G29" i="11"/>
  <c r="G28" i="11"/>
  <c r="G17" i="11"/>
  <c r="G11" i="11"/>
  <c r="G13" i="11"/>
  <c r="G14" i="11"/>
  <c r="G15" i="11"/>
  <c r="G33" i="11"/>
  <c r="K622" i="10"/>
  <c r="M622" i="10"/>
  <c r="L622" i="10"/>
  <c r="P8" i="7"/>
</calcChain>
</file>

<file path=xl/sharedStrings.xml><?xml version="1.0" encoding="utf-8"?>
<sst xmlns="http://schemas.openxmlformats.org/spreadsheetml/2006/main" count="2392" uniqueCount="622">
  <si>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Julio de 2023 - No. 334</t>
    </r>
  </si>
  <si>
    <t>COMPORTAMIENTO DEL MES</t>
  </si>
  <si>
    <t>El monto tranzado en la BVG en el mes de Julio fue de US$ 742,5 millones, mientras que a nivel nacional  el monto negociado fue de US$ 1.350,6 millones. 
La participación de la BVG en valores efectivos en el monto nacional es del 54,97%.
Por tipo de Renta a Nivel Nacional, la renta variable alcanzó US$ 5,6 millones que representa el 0,42% mientras que en renta fija se cerró US$ 1.344,9 millones que representa el 99,58% del total negociado.</t>
  </si>
  <si>
    <t xml:space="preserve">PARTICIPACIÓN DE LA BVG EN EL VOLUMEN  DE OPERACIONES </t>
  </si>
  <si>
    <t xml:space="preserve"> NEGOCIADO EN EL MERCADO BURSATIL ECUATORIANO</t>
  </si>
  <si>
    <t>EN JULIO DE 2023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</si>
  <si>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</si>
  <si>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</si>
  <si>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</si>
  <si>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</si>
  <si>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</si>
  <si>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</si>
  <si>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</si>
  <si>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</si>
  <si>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</si>
  <si>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</si>
  <si>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</si>
  <si>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</si>
  <si>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</si>
  <si>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</si>
  <si>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</si>
  <si>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</si>
  <si>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</si>
  <si>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</si>
  <si>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</si>
  <si>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</si>
  <si>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</si>
  <si>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</si>
  <si>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</si>
  <si>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Julio</t>
    </r>
  </si>
  <si>
    <t>COMPORTAMIENTO COMPARATIVO 2023 VS 2022</t>
  </si>
  <si>
    <t>En el periodo Enero a Julio de 2023, el monto transado en BVG es de US$ 3.963,5 millones mostrando un incremento del 0,3% respecto al mismo período del año 2022. 
Las negociaciones por sector de emisión, en papeles del sector privado se negociaron US$ 1.978,0 millones que representa el 49,9% del total transado frente a US$ 1.985,5 millones en papeles del sector público que tienen una participación del 50,1%.  
Los papeles del sector privado muestran un incremento del 18,4% respecto al período anterior mientras los papeles emitidos por el sector público presenta una caída del 13,0%.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</si>
  <si>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</si>
  <si>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</si>
  <si>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</si>
  <si>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</si>
  <si>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</si>
  <si>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</si>
  <si>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</si>
  <si>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</si>
  <si>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</si>
  <si>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</si>
  <si>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</si>
  <si>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</si>
  <si>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</si>
  <si>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</si>
  <si>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Julio 2023</t>
    </r>
    <r>
      <rPr>
        <b/>
        <sz val="20"/>
        <color theme="0"/>
        <rFont val="Segoe UI Variable Display"/>
      </rPr>
      <t xml:space="preserve"> </t>
    </r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</si>
  <si>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</si>
  <si>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</si>
  <si>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</si>
  <si>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</si>
  <si>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</si>
  <si>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</si>
  <si>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</si>
  <si>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</si>
  <si>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</si>
  <si>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</si>
  <si>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</si>
  <si>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</si>
  <si>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</si>
  <si>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</si>
  <si>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</si>
  <si>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</si>
  <si>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</si>
  <si>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</si>
  <si>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</si>
  <si>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</si>
  <si>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</si>
  <si>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</si>
  <si>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</si>
  <si>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</si>
  <si>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</si>
  <si>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</si>
  <si>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</si>
  <si>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</si>
  <si>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</si>
  <si>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Julio 2023</t>
    </r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</si>
  <si>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</si>
  <si>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</si>
  <si>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</si>
  <si>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</si>
  <si>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</si>
  <si>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</si>
  <si>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</si>
  <si>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</si>
  <si>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</si>
  <si>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</si>
  <si>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</si>
  <si>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</si>
  <si>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Julio 2023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</si>
  <si>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</si>
  <si>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</si>
  <si>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</si>
  <si>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</si>
  <si>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</si>
  <si>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</si>
  <si>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</si>
  <si>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</si>
  <si>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</si>
  <si>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</si>
  <si>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</si>
  <si>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</si>
  <si>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</si>
  <si>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</si>
  <si>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</si>
  <si>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</si>
  <si>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</si>
  <si>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</si>
  <si>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</si>
  <si>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</si>
  <si>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</si>
  <si>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</si>
  <si>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</si>
  <si>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</si>
  <si>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</si>
  <si>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</si>
  <si>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</si>
  <si>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</si>
  <si>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</si>
  <si>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</si>
  <si>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</si>
  <si>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</si>
  <si>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</si>
  <si>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</si>
  <si>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</si>
  <si>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</si>
  <si>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</si>
  <si>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</si>
  <si>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</si>
  <si>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</si>
  <si>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</si>
  <si>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</si>
  <si>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</si>
  <si>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</si>
  <si>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</si>
  <si>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</si>
  <si>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</si>
  <si>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</si>
  <si>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</si>
  <si>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</si>
  <si>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BOLETÍN MENSUAL DE OPERACIONES
Julio 2023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</si>
  <si>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</si>
  <si>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</si>
  <si>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</si>
  <si>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</si>
  <si>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</si>
  <si>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</si>
  <si>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</si>
  <si>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</si>
  <si>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</si>
  <si>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</si>
  <si>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</si>
  <si>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</si>
  <si>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</si>
  <si>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</si>
  <si>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BOLIVARIANO</t>
  </si>
  <si>
    <t>BANCO GUAYAQUIL</t>
  </si>
  <si>
    <t>BEVERAGE BRAND &amp; PATENTS COMPANY BBPC</t>
  </si>
  <si>
    <t>CORPORACION FAVORITA</t>
  </si>
  <si>
    <t>INDUSTRIAS ALES</t>
  </si>
  <si>
    <t>LA SABANA FORESTAL</t>
  </si>
  <si>
    <t>SOC.AGR.IND."SAN CARLOS"</t>
  </si>
  <si>
    <t>TECAFORTUNA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</si>
  <si>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</si>
  <si>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</si>
  <si>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</si>
  <si>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</si>
  <si>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</si>
  <si>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</si>
  <si>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BRIKAPITAL</t>
  </si>
  <si>
    <t>CERVECERIA NACIONAL CN</t>
  </si>
  <si>
    <t>HOLCIM ECUADOR</t>
  </si>
  <si>
    <t>LA CUMBRE FORESTAL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</si>
  <si>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</si>
  <si>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</si>
  <si>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</si>
  <si>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</si>
  <si>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</si>
  <si>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</si>
  <si>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MERCANTIL GM HOTEL</t>
  </si>
  <si>
    <t>FIDEICOMISO HOTEL CIUDAD DEL RIO</t>
  </si>
  <si>
    <t>TOTAL VALORES DE PARTICIPACIÓN</t>
  </si>
  <si>
    <t>CERTIFICADOS DE APORTACION</t>
  </si>
  <si>
    <t>MUTUALISTA PICHINCHA</t>
  </si>
  <si>
    <t>TOTAL CERTIFICADOS DE APORTACION</t>
  </si>
  <si>
    <t>TOTAL RENTA VARIABLE</t>
  </si>
  <si>
    <t xml:space="preserve">AVAL BANCARIO </t>
  </si>
  <si>
    <t xml:space="preserve">BANCO DEL AUSTRO </t>
  </si>
  <si>
    <t>$</t>
  </si>
  <si>
    <t xml:space="preserve">   244 D  </t>
  </si>
  <si>
    <t>(1)</t>
  </si>
  <si>
    <t xml:space="preserve">   300 D  </t>
  </si>
  <si>
    <t xml:space="preserve">BANCO GUAYAQUIL </t>
  </si>
  <si>
    <t xml:space="preserve">    48 D  </t>
  </si>
  <si>
    <t xml:space="preserve">    34 D  </t>
  </si>
  <si>
    <t xml:space="preserve">    88 D  </t>
  </si>
  <si>
    <t xml:space="preserve">   118 D  </t>
  </si>
  <si>
    <t xml:space="preserve">   175 D  </t>
  </si>
  <si>
    <t xml:space="preserve">   178 D  </t>
  </si>
  <si>
    <t xml:space="preserve">   203 D  </t>
  </si>
  <si>
    <t xml:space="preserve">   232 D  </t>
  </si>
  <si>
    <t xml:space="preserve">   263 D  </t>
  </si>
  <si>
    <t xml:space="preserve">BANCO DE MACHALA </t>
  </si>
  <si>
    <t xml:space="preserve">    94 D  </t>
  </si>
  <si>
    <t xml:space="preserve">           </t>
  </si>
  <si>
    <t xml:space="preserve">BONO DEL ESTADO ACTA 015-2020           </t>
  </si>
  <si>
    <t>MINISTERIO DE ECONOMIA Y FINANZAS</t>
  </si>
  <si>
    <t xml:space="preserve">   139 D  </t>
  </si>
  <si>
    <t>(2)</t>
  </si>
  <si>
    <t xml:space="preserve">BONOS ACTA RESOLUTIVA 018  </t>
  </si>
  <si>
    <t xml:space="preserve">   134 D  </t>
  </si>
  <si>
    <t xml:space="preserve">   166 D  </t>
  </si>
  <si>
    <t xml:space="preserve">BONO ACTA RESOLUTIVA 002-2021           </t>
  </si>
  <si>
    <t xml:space="preserve">   261 D  </t>
  </si>
  <si>
    <t xml:space="preserve">   268 D  </t>
  </si>
  <si>
    <t>BONO ACTA RESOLUTIVA 002-2021 - JUBILADO</t>
  </si>
  <si>
    <t xml:space="preserve">   290 D  </t>
  </si>
  <si>
    <t xml:space="preserve">   390 D  </t>
  </si>
  <si>
    <t xml:space="preserve"> 1,757 D  </t>
  </si>
  <si>
    <t xml:space="preserve">   635 D  </t>
  </si>
  <si>
    <t xml:space="preserve"> 2,576 D  </t>
  </si>
  <si>
    <t>BONO ACTA RESOLUTIVA 002-2022 -JUBILADOS</t>
  </si>
  <si>
    <t xml:space="preserve">   270 D  </t>
  </si>
  <si>
    <t xml:space="preserve">   282 D  </t>
  </si>
  <si>
    <t xml:space="preserve">   894 D  </t>
  </si>
  <si>
    <t xml:space="preserve"> 1,013 D  </t>
  </si>
  <si>
    <t xml:space="preserve">   297 D  </t>
  </si>
  <si>
    <t xml:space="preserve">   521 D  </t>
  </si>
  <si>
    <t xml:space="preserve"> 2,723 D  </t>
  </si>
  <si>
    <t xml:space="preserve"> 1,048 D  </t>
  </si>
  <si>
    <t xml:space="preserve"> 1,049 D  </t>
  </si>
  <si>
    <t xml:space="preserve"> 2,876 D  </t>
  </si>
  <si>
    <t xml:space="preserve"> 1,985 D  </t>
  </si>
  <si>
    <t xml:space="preserve"> 2,092 D  </t>
  </si>
  <si>
    <t xml:space="preserve"> 2,098 D  </t>
  </si>
  <si>
    <t xml:space="preserve">BONO RESOLUCION CDF-2023-0001           </t>
  </si>
  <si>
    <t xml:space="preserve"> 1,705 D  </t>
  </si>
  <si>
    <t xml:space="preserve">BONO RESOLUCION CDF-2023-0001 JUBILADOS </t>
  </si>
  <si>
    <t xml:space="preserve"> 1,798 D  </t>
  </si>
  <si>
    <t xml:space="preserve">CERT.TESORERIA NACIONAL    </t>
  </si>
  <si>
    <t xml:space="preserve">    91 D  </t>
  </si>
  <si>
    <t xml:space="preserve">    92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</si>
  <si>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</si>
  <si>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</si>
  <si>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</si>
  <si>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</si>
  <si>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 86 D  </t>
  </si>
  <si>
    <t xml:space="preserve">   243 D  </t>
  </si>
  <si>
    <t xml:space="preserve">   180 D  </t>
  </si>
  <si>
    <t xml:space="preserve">   357 D  </t>
  </si>
  <si>
    <t xml:space="preserve">   359 D  </t>
  </si>
  <si>
    <t xml:space="preserve">   121 D  </t>
  </si>
  <si>
    <t xml:space="preserve">   135 D  </t>
  </si>
  <si>
    <t xml:space="preserve">   142 D  </t>
  </si>
  <si>
    <t xml:space="preserve">LETRAS DE CAMBIO           </t>
  </si>
  <si>
    <t>BANCO INTERNACIONAL</t>
  </si>
  <si>
    <t xml:space="preserve">    56 D  </t>
  </si>
  <si>
    <t xml:space="preserve">   266 D  </t>
  </si>
  <si>
    <t xml:space="preserve">   283 D  </t>
  </si>
  <si>
    <t xml:space="preserve">   176 D  </t>
  </si>
  <si>
    <t xml:space="preserve">BANCO GENERAL RUMIÑAHUI </t>
  </si>
  <si>
    <t xml:space="preserve">   362 D 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</si>
  <si>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</si>
  <si>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</si>
  <si>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</si>
  <si>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</si>
  <si>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</si>
  <si>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</si>
  <si>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 xml:space="preserve">ARTES GRAFICAS SENEFELDER </t>
  </si>
  <si>
    <t xml:space="preserve"> 1,075 D  </t>
  </si>
  <si>
    <t xml:space="preserve"> 1,082 D  </t>
  </si>
  <si>
    <t xml:space="preserve"> 1,083 D  </t>
  </si>
  <si>
    <t xml:space="preserve"> 1,084 D  </t>
  </si>
  <si>
    <t xml:space="preserve"> 1,090 D  </t>
  </si>
  <si>
    <t xml:space="preserve"> 1,097 D  </t>
  </si>
  <si>
    <t>DIFARE</t>
  </si>
  <si>
    <t xml:space="preserve"> 2,644 D  </t>
  </si>
  <si>
    <t xml:space="preserve">LA FABRIL </t>
  </si>
  <si>
    <t xml:space="preserve"> 2,303 D  </t>
  </si>
  <si>
    <t xml:space="preserve"> 2,305 D  </t>
  </si>
  <si>
    <t>PROMOTORES INMOBILIARIOS PRONOBIS</t>
  </si>
  <si>
    <t xml:space="preserve">   607 D  </t>
  </si>
  <si>
    <t xml:space="preserve">   614 D  </t>
  </si>
  <si>
    <t>PLASTICOS DEL LITORAL</t>
  </si>
  <si>
    <t xml:space="preserve"> 1,614 D  </t>
  </si>
  <si>
    <t xml:space="preserve"> 1,639 D  </t>
  </si>
  <si>
    <t>ADITIVOS Y ALIMENTOS  ADILISA</t>
  </si>
  <si>
    <t xml:space="preserve">   987 D  </t>
  </si>
  <si>
    <t xml:space="preserve"> 1,776 D  </t>
  </si>
  <si>
    <t xml:space="preserve">ENVASES DEL LITORAL </t>
  </si>
  <si>
    <t xml:space="preserve"> 1,189 D  </t>
  </si>
  <si>
    <t xml:space="preserve"> 1,442 D  </t>
  </si>
  <si>
    <t xml:space="preserve">   930 D  </t>
  </si>
  <si>
    <t xml:space="preserve">EXTRACTORA AGRICOLA RIO MANSO </t>
  </si>
  <si>
    <t xml:space="preserve">   550 D  </t>
  </si>
  <si>
    <t>INMONTE</t>
  </si>
  <si>
    <t xml:space="preserve"> 1,611 D  </t>
  </si>
  <si>
    <t>UNIVERSAL SWEET INDUSTRIES</t>
  </si>
  <si>
    <t xml:space="preserve">   458 D  </t>
  </si>
  <si>
    <t xml:space="preserve">   475 D  </t>
  </si>
  <si>
    <t xml:space="preserve">   472 D  </t>
  </si>
  <si>
    <t xml:space="preserve">   483 D  </t>
  </si>
  <si>
    <t xml:space="preserve">   484 D  </t>
  </si>
  <si>
    <t>DANIELCOM EQUIPMENT SUPPLY</t>
  </si>
  <si>
    <t xml:space="preserve">   994 D  </t>
  </si>
  <si>
    <t xml:space="preserve">INMOBILIARIA LAVIE </t>
  </si>
  <si>
    <t xml:space="preserve"> 2,023 D  </t>
  </si>
  <si>
    <t xml:space="preserve">SUPERDEPORTE </t>
  </si>
  <si>
    <t xml:space="preserve">   852 D  </t>
  </si>
  <si>
    <t xml:space="preserve">   857 D  </t>
  </si>
  <si>
    <t xml:space="preserve">   866 D  </t>
  </si>
  <si>
    <t xml:space="preserve">CARRO SEGURO CARSEG </t>
  </si>
  <si>
    <t xml:space="preserve">   887 D  </t>
  </si>
  <si>
    <t xml:space="preserve">   909 D  </t>
  </si>
  <si>
    <t xml:space="preserve">   910 D  </t>
  </si>
  <si>
    <t xml:space="preserve"> 1,070 D  </t>
  </si>
  <si>
    <t xml:space="preserve">CORPORACION FERNANDEZ </t>
  </si>
  <si>
    <t xml:space="preserve"> 1,819 D  </t>
  </si>
  <si>
    <t xml:space="preserve"> 2,538 D  </t>
  </si>
  <si>
    <t>TIENDAS INDUSTRIALES ASOCIADAS (TIA)</t>
  </si>
  <si>
    <t xml:space="preserve"> 3,120 D  </t>
  </si>
  <si>
    <t xml:space="preserve">   666 D  </t>
  </si>
  <si>
    <t xml:space="preserve">   675 D  </t>
  </si>
  <si>
    <t xml:space="preserve">   681 D  </t>
  </si>
  <si>
    <t xml:space="preserve"> 1,713 D  </t>
  </si>
  <si>
    <t xml:space="preserve"> 2,393 D  </t>
  </si>
  <si>
    <t xml:space="preserve"> 2,409 D  </t>
  </si>
  <si>
    <t xml:space="preserve"> 3,489 D  </t>
  </si>
  <si>
    <t xml:space="preserve">BASESURCORP </t>
  </si>
  <si>
    <t xml:space="preserve"> 1,443 D  </t>
  </si>
  <si>
    <t xml:space="preserve">LIRIS </t>
  </si>
  <si>
    <t xml:space="preserve"> 1,718 D  </t>
  </si>
  <si>
    <t xml:space="preserve"> 1,722 D  </t>
  </si>
  <si>
    <t xml:space="preserve"> 1,724 D  </t>
  </si>
  <si>
    <t xml:space="preserve"> 1,728 D  </t>
  </si>
  <si>
    <t xml:space="preserve"> 1,730 D  </t>
  </si>
  <si>
    <t xml:space="preserve"> 1,731 D  </t>
  </si>
  <si>
    <t xml:space="preserve"> 1,736 D  </t>
  </si>
  <si>
    <t xml:space="preserve"> 1,739 D  </t>
  </si>
  <si>
    <t xml:space="preserve"> 1,742 D  </t>
  </si>
  <si>
    <t xml:space="preserve"> 1,744 D  </t>
  </si>
  <si>
    <t xml:space="preserve">DIPAC MANTA </t>
  </si>
  <si>
    <t xml:space="preserve">   488 D  </t>
  </si>
  <si>
    <t xml:space="preserve">   503 D  </t>
  </si>
  <si>
    <t>EDIMCA</t>
  </si>
  <si>
    <t xml:space="preserve"> 1,608 D  </t>
  </si>
  <si>
    <t>COMPUTADORES Y EQUIPOS COMPUEQ</t>
  </si>
  <si>
    <t xml:space="preserve"> 1,154 D  </t>
  </si>
  <si>
    <t xml:space="preserve">CORPORACION EL ROSADO </t>
  </si>
  <si>
    <t xml:space="preserve"> 2,586 D  </t>
  </si>
  <si>
    <t xml:space="preserve"> 2,590 D  </t>
  </si>
  <si>
    <t xml:space="preserve"> 1,738 D  </t>
  </si>
  <si>
    <t xml:space="preserve"> 2,914 D  </t>
  </si>
  <si>
    <t xml:space="preserve">PRODUCTORA CARTONERA </t>
  </si>
  <si>
    <t xml:space="preserve">   867 D  </t>
  </si>
  <si>
    <t xml:space="preserve">RYC </t>
  </si>
  <si>
    <t xml:space="preserve"> 2,002 D  </t>
  </si>
  <si>
    <t xml:space="preserve">QUIMIPAC </t>
  </si>
  <si>
    <t xml:space="preserve">   956 D  </t>
  </si>
  <si>
    <t xml:space="preserve">   961 D  </t>
  </si>
  <si>
    <t xml:space="preserve">   962 D  </t>
  </si>
  <si>
    <t>CAJA CENTRAL FINANCOOP</t>
  </si>
  <si>
    <t xml:space="preserve">   457 D  </t>
  </si>
  <si>
    <t>COOPERATIVA DE AHORRO Y CREDITO JARDIN AZUAYO</t>
  </si>
  <si>
    <t xml:space="preserve"> 1,463 D  </t>
  </si>
  <si>
    <t xml:space="preserve">HUMANITAS </t>
  </si>
  <si>
    <t xml:space="preserve"> 1,771 D  </t>
  </si>
  <si>
    <t xml:space="preserve"> 1,777 D  </t>
  </si>
  <si>
    <t xml:space="preserve"> 1,782 D  </t>
  </si>
  <si>
    <t xml:space="preserve"> 1,789 D  </t>
  </si>
  <si>
    <t xml:space="preserve"> 1,797 D  </t>
  </si>
  <si>
    <t xml:space="preserve"> 1,799 D  </t>
  </si>
  <si>
    <t xml:space="preserve">REPRODUCTORAS DEL ECUADOR </t>
  </si>
  <si>
    <t xml:space="preserve">MINUTOCORP </t>
  </si>
  <si>
    <t xml:space="preserve"> 1,308 D  </t>
  </si>
  <si>
    <t xml:space="preserve"> 2,546 D  </t>
  </si>
  <si>
    <t xml:space="preserve">PROMARISCO </t>
  </si>
  <si>
    <t xml:space="preserve"> 1,120 D  </t>
  </si>
  <si>
    <t xml:space="preserve"> 1,665 D  </t>
  </si>
  <si>
    <t>ENERGYCONTROL</t>
  </si>
  <si>
    <t xml:space="preserve"> 1,244 D  </t>
  </si>
  <si>
    <t>AGRICOMINSA</t>
  </si>
  <si>
    <t xml:space="preserve">   686 D  </t>
  </si>
  <si>
    <t>WORLDWIDE INVESTMENTS AND REPRESENTATIONS WINREP</t>
  </si>
  <si>
    <t xml:space="preserve"> 1,299 D  </t>
  </si>
  <si>
    <t xml:space="preserve">FEEDPRO </t>
  </si>
  <si>
    <t xml:space="preserve"> 1,664 D  </t>
  </si>
  <si>
    <t>GREEN ENERGY CONSTRUCTIONS &amp; INTEGRATION C&amp;I</t>
  </si>
  <si>
    <t xml:space="preserve"> 1,825 D  </t>
  </si>
  <si>
    <t xml:space="preserve"> 1,826 D  </t>
  </si>
  <si>
    <t xml:space="preserve">OBLIGACIONES CONV.EN ACCIONES           </t>
  </si>
  <si>
    <t xml:space="preserve">BANCO AMAZONAS </t>
  </si>
  <si>
    <t xml:space="preserve"> 1,508 D  </t>
  </si>
  <si>
    <t xml:space="preserve"> 1,411 D  </t>
  </si>
  <si>
    <t xml:space="preserve">PAPEL COMERCIAL CERO CUPON </t>
  </si>
  <si>
    <t xml:space="preserve">INTEROC </t>
  </si>
  <si>
    <t xml:space="preserve">   120 D  </t>
  </si>
  <si>
    <t xml:space="preserve">   103 D  </t>
  </si>
  <si>
    <t>CEDAL</t>
  </si>
  <si>
    <t>RIPCONCIV CONSTRUCCIONES CIVIL</t>
  </si>
  <si>
    <t xml:space="preserve">    89 D  </t>
  </si>
  <si>
    <t xml:space="preserve">    96 D  </t>
  </si>
  <si>
    <t xml:space="preserve">   269 D  </t>
  </si>
  <si>
    <t xml:space="preserve">SURPAPELCORP </t>
  </si>
  <si>
    <t xml:space="preserve">    63 D  </t>
  </si>
  <si>
    <t xml:space="preserve">    81 D  </t>
  </si>
  <si>
    <t xml:space="preserve">    87 D  </t>
  </si>
  <si>
    <t xml:space="preserve">    90 D  </t>
  </si>
  <si>
    <t xml:space="preserve">   123 D  </t>
  </si>
  <si>
    <t xml:space="preserve">   126 D  </t>
  </si>
  <si>
    <t xml:space="preserve">   127 D  </t>
  </si>
  <si>
    <t>PRONACA</t>
  </si>
  <si>
    <t xml:space="preserve">INDUSTRIAS CATEDRAL </t>
  </si>
  <si>
    <t xml:space="preserve">   258 D  </t>
  </si>
  <si>
    <t xml:space="preserve">   260 D  </t>
  </si>
  <si>
    <t xml:space="preserve">FISA FUNDICIONES INDUSTRIALES </t>
  </si>
  <si>
    <t xml:space="preserve">   318 D  </t>
  </si>
  <si>
    <t xml:space="preserve">   354 D  </t>
  </si>
  <si>
    <t xml:space="preserve">   214 D  </t>
  </si>
  <si>
    <t xml:space="preserve">   220 D  </t>
  </si>
  <si>
    <t xml:space="preserve">   320 D  </t>
  </si>
  <si>
    <t xml:space="preserve">   356 D  </t>
  </si>
  <si>
    <t xml:space="preserve">   358 D  </t>
  </si>
  <si>
    <t xml:space="preserve">   351 D  </t>
  </si>
  <si>
    <t xml:space="preserve">FUROIANI OBRAS Y PROYECTOS  </t>
  </si>
  <si>
    <t xml:space="preserve">    62 D  </t>
  </si>
  <si>
    <t xml:space="preserve">   361 D  </t>
  </si>
  <si>
    <t xml:space="preserve">   212 D  </t>
  </si>
  <si>
    <t xml:space="preserve">     9 D  </t>
  </si>
  <si>
    <t xml:space="preserve">   337 D  </t>
  </si>
  <si>
    <t xml:space="preserve">   341 D  </t>
  </si>
  <si>
    <t xml:space="preserve">   342 D  </t>
  </si>
  <si>
    <t xml:space="preserve">   347 D  </t>
  </si>
  <si>
    <t xml:space="preserve">   350 D  </t>
  </si>
  <si>
    <t xml:space="preserve">ALMACENES BOYACA </t>
  </si>
  <si>
    <t xml:space="preserve">    14 D  </t>
  </si>
  <si>
    <t xml:space="preserve">    15 D  </t>
  </si>
  <si>
    <t xml:space="preserve">    21 D  </t>
  </si>
  <si>
    <t xml:space="preserve">     7 D  </t>
  </si>
  <si>
    <t xml:space="preserve">    13 D  </t>
  </si>
  <si>
    <t xml:space="preserve">   271 D  </t>
  </si>
  <si>
    <t xml:space="preserve">   272 D  </t>
  </si>
  <si>
    <t xml:space="preserve">   273 D  </t>
  </si>
  <si>
    <t xml:space="preserve">   241 D  </t>
  </si>
  <si>
    <t xml:space="preserve">   195 D  </t>
  </si>
  <si>
    <t xml:space="preserve">RIZZOKNIT </t>
  </si>
  <si>
    <t>SOCIEDAD INDUSTRIAL GANADERA EL ORDEÑO</t>
  </si>
  <si>
    <t>MAVESA</t>
  </si>
  <si>
    <t xml:space="preserve">GALARMOBIL </t>
  </si>
  <si>
    <t xml:space="preserve">   147 D  </t>
  </si>
  <si>
    <t>EMPAGRAN</t>
  </si>
  <si>
    <t xml:space="preserve">   150 D  </t>
  </si>
  <si>
    <t xml:space="preserve">   162 D  </t>
  </si>
  <si>
    <t xml:space="preserve">    99 D  </t>
  </si>
  <si>
    <t xml:space="preserve">   110 D  </t>
  </si>
  <si>
    <t xml:space="preserve">   111 D  </t>
  </si>
  <si>
    <t xml:space="preserve">   116 D  </t>
  </si>
  <si>
    <t xml:space="preserve">   129 D  </t>
  </si>
  <si>
    <t xml:space="preserve">   185 D  </t>
  </si>
  <si>
    <t>COMERCIALIZADORA DEL ECUADOR FERTIEXPORTS</t>
  </si>
  <si>
    <t>GENETICA NACIONAL  GENETSA</t>
  </si>
  <si>
    <t xml:space="preserve">   210 D  </t>
  </si>
  <si>
    <t>MOSUMI</t>
  </si>
  <si>
    <t xml:space="preserve">   128 D  </t>
  </si>
  <si>
    <t xml:space="preserve">GROWFLOWERS PRODUCCIONES </t>
  </si>
  <si>
    <t xml:space="preserve">   196 D  </t>
  </si>
  <si>
    <t xml:space="preserve">PAPEL COMERCIAL CON INTERES TIPO 1      </t>
  </si>
  <si>
    <t>FABRICA DE DILUYENTES Y ADHESIVOS DISTHER</t>
  </si>
  <si>
    <t xml:space="preserve">   151 D  </t>
  </si>
  <si>
    <t>OBLIGACIONES SPLIT-UP TIPO 2</t>
  </si>
  <si>
    <t xml:space="preserve">    64 D  </t>
  </si>
  <si>
    <t xml:space="preserve">    71 D  </t>
  </si>
  <si>
    <t xml:space="preserve">   253 D  </t>
  </si>
  <si>
    <t xml:space="preserve">    95 D  </t>
  </si>
  <si>
    <t xml:space="preserve">   186 D  </t>
  </si>
  <si>
    <t xml:space="preserve">   277 D  </t>
  </si>
  <si>
    <t xml:space="preserve">   368 D  </t>
  </si>
  <si>
    <t xml:space="preserve">   460 D  </t>
  </si>
  <si>
    <t xml:space="preserve">   278 D  </t>
  </si>
  <si>
    <t xml:space="preserve">   369 D  </t>
  </si>
  <si>
    <t xml:space="preserve">   545 D  </t>
  </si>
  <si>
    <t xml:space="preserve">   726 D  </t>
  </si>
  <si>
    <t xml:space="preserve">   818 D  </t>
  </si>
  <si>
    <t xml:space="preserve">   187 D  </t>
  </si>
  <si>
    <t xml:space="preserve">   461 D  </t>
  </si>
  <si>
    <t xml:space="preserve">   553 D  </t>
  </si>
  <si>
    <t xml:space="preserve">   643 D  </t>
  </si>
  <si>
    <t xml:space="preserve">   734 D  </t>
  </si>
  <si>
    <t xml:space="preserve">   826 D  </t>
  </si>
  <si>
    <t xml:space="preserve"> 1,008 D  </t>
  </si>
  <si>
    <t xml:space="preserve"> 1,000 D  </t>
  </si>
  <si>
    <t xml:space="preserve">PLASTICOS DEL LITORAL </t>
  </si>
  <si>
    <t xml:space="preserve">   616 D  </t>
  </si>
  <si>
    <t xml:space="preserve">   707 D  </t>
  </si>
  <si>
    <t xml:space="preserve">   148 D  </t>
  </si>
  <si>
    <t xml:space="preserve">   334 D  </t>
  </si>
  <si>
    <t xml:space="preserve">   426 D  </t>
  </si>
  <si>
    <t xml:space="preserve">   517 D  </t>
  </si>
  <si>
    <t xml:space="preserve">   699 D  </t>
  </si>
  <si>
    <t xml:space="preserve">   916 D  </t>
  </si>
  <si>
    <t xml:space="preserve">   830 D  </t>
  </si>
  <si>
    <t xml:space="preserve">    31 D  </t>
  </si>
  <si>
    <t xml:space="preserve">   380 D  </t>
  </si>
  <si>
    <t xml:space="preserve">   770 D  </t>
  </si>
  <si>
    <t xml:space="preserve"> 1,866 D  </t>
  </si>
  <si>
    <t xml:space="preserve">   581 D  </t>
  </si>
  <si>
    <t xml:space="preserve">   763 D  </t>
  </si>
  <si>
    <t xml:space="preserve">   789 D  </t>
  </si>
  <si>
    <t xml:space="preserve">   971 D  </t>
  </si>
  <si>
    <t xml:space="preserve"> 1,335 D  </t>
  </si>
  <si>
    <t xml:space="preserve"> 1,519 D  </t>
  </si>
  <si>
    <t xml:space="preserve"> 2,614 D  </t>
  </si>
  <si>
    <t xml:space="preserve">   586 D  </t>
  </si>
  <si>
    <t xml:space="preserve"> 1,680 D  </t>
  </si>
  <si>
    <t xml:space="preserve"> 1,864 D  </t>
  </si>
  <si>
    <t xml:space="preserve">   773 D  </t>
  </si>
  <si>
    <t xml:space="preserve">   952 D  </t>
  </si>
  <si>
    <t xml:space="preserve"> 1,700 D  </t>
  </si>
  <si>
    <t>ALIMENTOS ECUATORIANOS  ALIMEC</t>
  </si>
  <si>
    <t xml:space="preserve">    32 D  </t>
  </si>
  <si>
    <t xml:space="preserve">   286 D  </t>
  </si>
  <si>
    <t>CORPORACION NEXUM NEXUMCORP</t>
  </si>
  <si>
    <t xml:space="preserve">    65 D  </t>
  </si>
  <si>
    <t xml:space="preserve">    60 D  </t>
  </si>
  <si>
    <t xml:space="preserve">   245 D  </t>
  </si>
  <si>
    <t xml:space="preserve">   156 D  </t>
  </si>
  <si>
    <t xml:space="preserve">   542 D  </t>
  </si>
  <si>
    <t xml:space="preserve">   451 D  </t>
  </si>
  <si>
    <t xml:space="preserve">   360 D  </t>
  </si>
  <si>
    <t xml:space="preserve">CERTIFICADO DE INVERSION   </t>
  </si>
  <si>
    <t>BANECUADOR</t>
  </si>
  <si>
    <t xml:space="preserve">   188 D  </t>
  </si>
  <si>
    <t xml:space="preserve">   132 D  </t>
  </si>
  <si>
    <t xml:space="preserve">    70 D  </t>
  </si>
  <si>
    <t>CORPORACIﾓN FINANCIERA NACIONAL</t>
  </si>
  <si>
    <t xml:space="preserve">    35 D  </t>
  </si>
  <si>
    <t xml:space="preserve">    42 D  </t>
  </si>
  <si>
    <t xml:space="preserve">   364 D  </t>
  </si>
  <si>
    <t xml:space="preserve">    85 D  </t>
  </si>
  <si>
    <t>COOPERATIVA DE AHORRO Y CRÉDITO JEP</t>
  </si>
  <si>
    <t xml:space="preserve">   179 D  </t>
  </si>
  <si>
    <t>COOPERATIVA DE AHORRO Y CRÉDITO SANTA ROSA</t>
  </si>
  <si>
    <t xml:space="preserve">BANCO DINERS CLUB DEL ECUADOR </t>
  </si>
  <si>
    <t xml:space="preserve">   189 D  </t>
  </si>
  <si>
    <t xml:space="preserve">    77 D  </t>
  </si>
  <si>
    <t xml:space="preserve">   106 D  </t>
  </si>
  <si>
    <t xml:space="preserve">   365 D  </t>
  </si>
  <si>
    <t xml:space="preserve">CERT. INVERSION DESMATERIALIZADO        </t>
  </si>
  <si>
    <t xml:space="preserve">    68 D  </t>
  </si>
  <si>
    <t xml:space="preserve">BANCO PICHINCHA </t>
  </si>
  <si>
    <t xml:space="preserve">   183 D  </t>
  </si>
  <si>
    <t xml:space="preserve">   209 D  </t>
  </si>
  <si>
    <t xml:space="preserve">   363 D  </t>
  </si>
  <si>
    <t xml:space="preserve">BANCO SOLIDARIO </t>
  </si>
  <si>
    <t xml:space="preserve">   184 D  </t>
  </si>
  <si>
    <t xml:space="preserve">CERT. DEPOSITO A PLAZO     </t>
  </si>
  <si>
    <t xml:space="preserve">BANCO INTERNACIONAL </t>
  </si>
  <si>
    <t xml:space="preserve">    49 D  </t>
  </si>
  <si>
    <t xml:space="preserve">    50 D  </t>
  </si>
  <si>
    <t xml:space="preserve">BANCO DEL PACIFICO </t>
  </si>
  <si>
    <t xml:space="preserve">   276 D  </t>
  </si>
  <si>
    <t xml:space="preserve">    73 D  </t>
  </si>
  <si>
    <t xml:space="preserve">BANCO PROCREDIT </t>
  </si>
  <si>
    <t xml:space="preserve">    75 D  </t>
  </si>
  <si>
    <t>COOPERATIVA DE AHORRO Y CRÉDITO ALIANZA DEL VALLE</t>
  </si>
  <si>
    <t xml:space="preserve">   366 D  </t>
  </si>
  <si>
    <t>BANCO DE DESARROLLO DEL ECUADOR</t>
  </si>
  <si>
    <t>COOPERATIVA DE AHORRO Y CRÉDITO 29 DE OCTUBRE</t>
  </si>
  <si>
    <t>COOPERATIVA DE AHORRO Y CREDITO ATUNTAQUI</t>
  </si>
  <si>
    <t>COOPERATIVA DE AHORRO Y CREDITO 23 DE JULIO</t>
  </si>
  <si>
    <t>COOPERATIVA DE AHORRO Y CREDITO POLICIA NACIONAL</t>
  </si>
  <si>
    <t xml:space="preserve">CERTIFICADO DE AHORRO A PLAZO           </t>
  </si>
  <si>
    <t xml:space="preserve">VALORES TITULARIZACION CREDITICIA       </t>
  </si>
  <si>
    <t>OCTAVA TIT. CARTERA COMERCIAL-IASA</t>
  </si>
  <si>
    <t xml:space="preserve"> 1,044 D  </t>
  </si>
  <si>
    <t xml:space="preserve"> 1,046 D  </t>
  </si>
  <si>
    <t xml:space="preserve"> 1,096 D  </t>
  </si>
  <si>
    <t>NOVENA TIT.CARTERA AUTOMOTRIZ AMAZONAS</t>
  </si>
  <si>
    <t>PRIMERA TIT.CARTERA AUTOMOTRIZ-AUTOMEKANO</t>
  </si>
  <si>
    <t xml:space="preserve">   416 D  </t>
  </si>
  <si>
    <t>TITULARIZACION CARTERA CREDITO RETAIL I</t>
  </si>
  <si>
    <t xml:space="preserve">   448 D  </t>
  </si>
  <si>
    <t xml:space="preserve">   883 D  </t>
  </si>
  <si>
    <t xml:space="preserve">   876 D  </t>
  </si>
  <si>
    <t xml:space="preserve">   881 D  </t>
  </si>
  <si>
    <t xml:space="preserve">   882 D  </t>
  </si>
  <si>
    <t xml:space="preserve">   901 D  </t>
  </si>
  <si>
    <t xml:space="preserve">   900 D  </t>
  </si>
  <si>
    <t>TITULARIZACION CARTERA CREDITO RETAIL II</t>
  </si>
  <si>
    <t xml:space="preserve">   746 D  </t>
  </si>
  <si>
    <t>FACTURA COMERCIAL NEGOCIABLE</t>
  </si>
  <si>
    <t xml:space="preserve">   125 D  </t>
  </si>
  <si>
    <t xml:space="preserve">   154 D  </t>
  </si>
  <si>
    <t>ELECTRICA HAMT</t>
  </si>
  <si>
    <t xml:space="preserve">HIVIMAR </t>
  </si>
  <si>
    <t xml:space="preserve">    79 D  </t>
  </si>
  <si>
    <t xml:space="preserve">   107 D  </t>
  </si>
  <si>
    <t xml:space="preserve">   112 D  </t>
  </si>
  <si>
    <t xml:space="preserve">   113 D  </t>
  </si>
  <si>
    <t xml:space="preserve">SURGALARE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</si>
  <si>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</si>
  <si>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</si>
  <si>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</si>
  <si>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</si>
  <si>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</si>
  <si>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</si>
  <si>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</si>
  <si>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</si>
  <si>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</si>
  <si>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</si>
  <si>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</si>
  <si>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</si>
  <si>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</si>
  <si>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</si>
  <si>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</si>
  <si>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</si>
  <si>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</si>
  <si>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</si>
  <si>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</si>
  <si>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</si>
  <si>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Julio de 2023  Hasta: 31 de Julio de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</si>
  <si>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 - Julio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</si>
</sst>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  <numFmt numFmtId="165" formatCode="0.0%"/>
    <numFmt numFmtId="166" formatCode="\1.00%"/>
    <numFmt numFmtId="167" formatCode="_(* #,##0.00_);_(* \(#,##0.00\);_(* &quot;-&quot;??_);_(@_)"/>
    <numFmt numFmtId="168" formatCode="0.00000"/>
    <numFmt numFmtId="169" formatCode="0.0000"/>
    <numFmt numFmtId="170" formatCode="#,##0.0000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4"/>
      <color theme="0"/>
      <name val="Poppins"/>
    </font>
    <font>
      <sz val="10"/>
      <color theme="0"/>
      <name val="Arial"/>
      <family val="2"/>
    </font>
    <font>
      <b/>
      <sz val="14"/>
      <color theme="0"/>
      <name val="Poppins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497">
    <xf numFmtId="0" fontId="0" fillId="0" borderId="0" xfId="0"/>
    <xf numFmtId="0" fontId="3" fillId="0" borderId="0" xfId="1"/>
    <xf numFmtId="3" fontId="3" fillId="0" borderId="0" xfId="1" applyNumberFormat="1"/>
    <xf numFmtId="10" fontId="3" fillId="0" borderId="0" xfId="3" applyNumberFormat="1" applyFont="1"/>
    <xf numFmtId="0" fontId="5" fillId="0" borderId="0" xfId="1" applyFont="1"/>
    <xf numFmtId="4" fontId="17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0" fontId="15" fillId="0" borderId="0" xfId="1" applyFont="1" applyAlignment="1">
      <alignment horizontal="centerContinuous"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15" fillId="0" borderId="0" xfId="1" applyFont="1" applyAlignment="1">
      <alignment horizontal="left" vertical="center"/>
    </xf>
    <xf numFmtId="0" fontId="16" fillId="0" borderId="0" xfId="1" applyFont="1" applyAlignment="1">
      <alignment horizontal="left" vertical="center"/>
    </xf>
    <xf numFmtId="0" fontId="15" fillId="0" borderId="1" xfId="1" applyFont="1" applyBorder="1" applyAlignment="1">
      <alignment horizontal="centerContinuous" vertical="center"/>
    </xf>
    <xf numFmtId="0" fontId="15" fillId="0" borderId="1" xfId="1" applyFont="1" applyBorder="1" applyAlignment="1">
      <alignment vertical="center"/>
    </xf>
    <xf numFmtId="0" fontId="18" fillId="0" borderId="0" xfId="1" applyFont="1" applyAlignment="1">
      <alignment horizontal="center" vertical="center"/>
    </xf>
    <xf numFmtId="4" fontId="18" fillId="0" borderId="0" xfId="1" applyNumberFormat="1" applyFont="1" applyAlignment="1">
      <alignment horizontal="center" vertical="center"/>
    </xf>
    <xf numFmtId="10" fontId="18" fillId="0" borderId="0" xfId="3" applyNumberFormat="1" applyFont="1" applyBorder="1" applyAlignment="1">
      <alignment horizontal="center" vertical="center"/>
    </xf>
    <xf numFmtId="165" fontId="15" fillId="0" borderId="0" xfId="3" applyNumberFormat="1" applyFont="1" applyAlignment="1">
      <alignment vertical="center"/>
    </xf>
    <xf numFmtId="0" fontId="19" fillId="0" borderId="0" xfId="1" applyFont="1" applyAlignment="1">
      <alignment vertical="center"/>
    </xf>
    <xf numFmtId="0" fontId="18" fillId="0" borderId="0" xfId="1" applyFont="1" applyAlignment="1">
      <alignment horizontal="left" vertical="center"/>
    </xf>
    <xf numFmtId="17" fontId="17" fillId="0" borderId="0" xfId="1" applyNumberFormat="1" applyFont="1" applyAlignment="1">
      <alignment horizontal="right" vertical="center"/>
    </xf>
    <xf numFmtId="41" fontId="19" fillId="0" borderId="0" xfId="4" applyFont="1" applyAlignment="1">
      <alignment horizontal="left" vertical="center"/>
    </xf>
    <xf numFmtId="0" fontId="18" fillId="0" borderId="0" xfId="1" applyFont="1" applyAlignment="1">
      <alignment vertical="center"/>
    </xf>
    <xf numFmtId="4" fontId="15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0" fontId="17" fillId="4" borderId="0" xfId="1" applyFont="1" applyFill="1" applyAlignment="1">
      <alignment vertical="center"/>
    </xf>
    <xf numFmtId="4" fontId="19" fillId="4" borderId="0" xfId="1" applyNumberFormat="1" applyFont="1" applyFill="1" applyAlignment="1">
      <alignment horizontal="center" vertical="center"/>
    </xf>
    <xf numFmtId="0" fontId="19" fillId="4" borderId="0" xfId="1" applyFont="1" applyFill="1" applyAlignment="1">
      <alignment vertical="center"/>
    </xf>
    <xf numFmtId="0" fontId="15" fillId="4" borderId="0" xfId="1" applyFont="1" applyFill="1" applyAlignment="1">
      <alignment vertical="center"/>
    </xf>
    <xf numFmtId="0" fontId="18" fillId="4" borderId="0" xfId="1" applyFont="1" applyFill="1" applyAlignment="1">
      <alignment vertical="center"/>
    </xf>
    <xf numFmtId="0" fontId="15" fillId="4" borderId="1" xfId="1" applyFont="1" applyFill="1" applyBorder="1" applyAlignment="1">
      <alignment vertical="center"/>
    </xf>
    <xf numFmtId="4" fontId="15" fillId="4" borderId="0" xfId="1" applyNumberFormat="1" applyFont="1" applyFill="1" applyAlignment="1">
      <alignment horizontal="centerContinuous" vertical="center"/>
    </xf>
    <xf numFmtId="0" fontId="15" fillId="4" borderId="0" xfId="1" applyFont="1" applyFill="1" applyAlignment="1">
      <alignment horizontal="centerContinuous" vertical="center"/>
    </xf>
    <xf numFmtId="0" fontId="15" fillId="4" borderId="2" xfId="1" applyFont="1" applyFill="1" applyBorder="1" applyAlignment="1">
      <alignment horizontal="centerContinuous" vertical="center"/>
    </xf>
    <xf numFmtId="3" fontId="19" fillId="4" borderId="0" xfId="1" applyNumberFormat="1" applyFont="1" applyFill="1" applyAlignment="1">
      <alignment horizontal="center" vertical="center"/>
    </xf>
    <xf numFmtId="0" fontId="15" fillId="4" borderId="6" xfId="1" applyFont="1" applyFill="1" applyBorder="1" applyAlignment="1">
      <alignment vertical="center"/>
    </xf>
    <xf numFmtId="4" fontId="15" fillId="4" borderId="7" xfId="1" applyNumberFormat="1" applyFont="1" applyFill="1" applyBorder="1" applyAlignment="1">
      <alignment horizontal="centerContinuous" vertical="center"/>
    </xf>
    <xf numFmtId="0" fontId="15" fillId="4" borderId="7" xfId="1" applyFont="1" applyFill="1" applyBorder="1" applyAlignment="1">
      <alignment horizontal="centerContinuous" vertical="center"/>
    </xf>
    <xf numFmtId="0" fontId="15" fillId="4" borderId="8" xfId="1" applyFont="1" applyFill="1" applyBorder="1" applyAlignment="1">
      <alignment horizontal="centerContinuous" vertical="center"/>
    </xf>
    <xf numFmtId="0" fontId="17" fillId="4" borderId="1" xfId="1" applyFont="1" applyFill="1" applyBorder="1" applyAlignment="1">
      <alignment vertical="center"/>
    </xf>
    <xf numFmtId="0" fontId="19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0" fontId="7" fillId="0" borderId="0" xfId="1" applyFont="1" applyAlignment="1">
      <alignment horizontal="left" vertical="center"/>
    </xf>
    <xf numFmtId="3" fontId="3" fillId="0" borderId="0" xfId="1" applyNumberFormat="1" applyAlignment="1">
      <alignment vertical="center"/>
    </xf>
    <xf numFmtId="0" fontId="25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3" fontId="5" fillId="4" borderId="0" xfId="1" applyNumberFormat="1" applyFont="1" applyFill="1" applyAlignment="1">
      <alignment horizontal="right"/>
    </xf>
    <xf numFmtId="0" fontId="8" fillId="4" borderId="0" xfId="1" applyFont="1" applyFill="1" applyAlignment="1">
      <alignment horizontal="left"/>
    </xf>
    <xf numFmtId="10" fontId="5" fillId="0" borderId="0" xfId="3" applyNumberFormat="1" applyFont="1"/>
    <xf numFmtId="0" fontId="4" fillId="4" borderId="0" xfId="1" applyFont="1" applyFill="1" applyAlignment="1">
      <alignment horizontal="left"/>
    </xf>
    <xf numFmtId="10" fontId="3" fillId="0" borderId="0" xfId="1" applyNumberFormat="1"/>
    <xf numFmtId="9" fontId="5" fillId="0" borderId="0" xfId="1" applyNumberFormat="1" applyFont="1"/>
    <xf numFmtId="0" fontId="3" fillId="0" borderId="0" xfId="6" applyAlignment="1">
      <alignment vertical="center"/>
    </xf>
    <xf numFmtId="0" fontId="24" fillId="0" borderId="0" xfId="6" applyFont="1" applyAlignment="1">
      <alignment vertical="center"/>
    </xf>
    <xf numFmtId="0" fontId="24" fillId="0" borderId="0" xfId="6" applyFont="1" applyAlignment="1">
      <alignment horizontal="left" vertical="center"/>
    </xf>
    <xf numFmtId="4" fontId="24" fillId="0" borderId="0" xfId="6" applyNumberFormat="1" applyFont="1" applyAlignment="1">
      <alignment horizontal="right" vertical="center"/>
    </xf>
    <xf numFmtId="10" fontId="24" fillId="0" borderId="0" xfId="6" applyNumberFormat="1" applyFont="1" applyAlignment="1">
      <alignment horizontal="right" vertical="center"/>
    </xf>
    <xf numFmtId="3" fontId="24" fillId="0" borderId="0" xfId="6" applyNumberFormat="1" applyFont="1" applyAlignment="1">
      <alignment horizontal="right" vertical="center"/>
    </xf>
    <xf numFmtId="4" fontId="12" fillId="0" borderId="0" xfId="6" applyNumberFormat="1" applyFont="1" applyAlignment="1">
      <alignment horizontal="right" vertical="center"/>
    </xf>
    <xf numFmtId="10" fontId="12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14" fillId="0" borderId="0" xfId="6" applyFont="1" applyAlignment="1">
      <alignment vertical="center"/>
    </xf>
    <xf numFmtId="0" fontId="14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2" fillId="0" borderId="0" xfId="6" applyFont="1" applyAlignment="1">
      <alignment vertical="center"/>
    </xf>
    <xf numFmtId="0" fontId="29" fillId="0" borderId="0" xfId="9" applyFont="1"/>
    <xf numFmtId="0" fontId="21" fillId="0" borderId="0" xfId="9" applyFont="1"/>
    <xf numFmtId="3" fontId="29" fillId="0" borderId="0" xfId="9" applyNumberFormat="1" applyFont="1"/>
    <xf numFmtId="4" fontId="29" fillId="0" borderId="0" xfId="9" applyNumberFormat="1" applyFont="1"/>
    <xf numFmtId="3" fontId="29" fillId="0" borderId="0" xfId="9" applyNumberFormat="1" applyFont="1" applyAlignment="1">
      <alignment horizontal="center"/>
    </xf>
    <xf numFmtId="0" fontId="29" fillId="0" borderId="4" xfId="9" applyFont="1" applyBorder="1"/>
    <xf numFmtId="3" fontId="29" fillId="0" borderId="4" xfId="9" applyNumberFormat="1" applyFont="1" applyBorder="1"/>
    <xf numFmtId="4" fontId="18" fillId="0" borderId="0" xfId="9" applyNumberFormat="1" applyFont="1"/>
    <xf numFmtId="14" fontId="21" fillId="0" borderId="0" xfId="9" applyNumberFormat="1" applyFont="1"/>
    <xf numFmtId="0" fontId="15" fillId="0" borderId="0" xfId="13" applyFont="1" applyAlignment="1">
      <alignment vertical="center"/>
    </xf>
    <xf numFmtId="1" fontId="15" fillId="0" borderId="0" xfId="13" applyNumberFormat="1" applyFont="1" applyAlignment="1">
      <alignment vertical="center"/>
    </xf>
    <xf numFmtId="3" fontId="15" fillId="0" borderId="0" xfId="13" applyNumberFormat="1" applyFont="1" applyAlignment="1">
      <alignment horizontal="right" vertical="center"/>
    </xf>
    <xf numFmtId="3" fontId="15" fillId="0" borderId="0" xfId="13" applyNumberFormat="1" applyFont="1" applyAlignment="1">
      <alignment horizontal="center" vertical="center"/>
    </xf>
    <xf numFmtId="4" fontId="15" fillId="0" borderId="0" xfId="13" applyNumberFormat="1" applyFont="1" applyAlignment="1">
      <alignment horizontal="right" vertical="center"/>
    </xf>
    <xf numFmtId="4" fontId="17" fillId="0" borderId="0" xfId="9" applyNumberFormat="1" applyFont="1" applyAlignment="1">
      <alignment vertical="center"/>
    </xf>
    <xf numFmtId="0" fontId="27" fillId="0" borderId="0" xfId="13" applyFont="1"/>
    <xf numFmtId="0" fontId="20" fillId="0" borderId="0" xfId="13" applyFont="1" applyAlignment="1">
      <alignment vertical="center"/>
    </xf>
    <xf numFmtId="0" fontId="23" fillId="0" borderId="0" xfId="1" applyFont="1" applyAlignment="1">
      <alignment horizontal="center" vertical="center" wrapText="1"/>
    </xf>
    <xf numFmtId="0" fontId="21" fillId="0" borderId="0" xfId="7" applyFont="1"/>
    <xf numFmtId="0" fontId="27" fillId="0" borderId="0" xfId="9" applyFont="1"/>
    <xf numFmtId="0" fontId="24" fillId="0" borderId="0" xfId="9" applyFont="1"/>
    <xf numFmtId="0" fontId="21" fillId="0" borderId="0" xfId="8" applyFont="1"/>
    <xf numFmtId="0" fontId="27" fillId="0" borderId="0" xfId="10" applyFont="1"/>
    <xf numFmtId="0" fontId="19" fillId="0" borderId="0" xfId="8" applyFont="1"/>
    <xf numFmtId="0" fontId="18" fillId="0" borderId="0" xfId="9" applyFont="1"/>
    <xf numFmtId="0" fontId="30" fillId="0" borderId="0" xfId="9" applyFont="1"/>
    <xf numFmtId="0" fontId="18" fillId="0" borderId="0" xfId="12" applyFont="1"/>
    <xf numFmtId="0" fontId="24" fillId="0" borderId="0" xfId="12" applyFont="1"/>
    <xf numFmtId="0" fontId="27" fillId="0" borderId="0" xfId="12" applyFont="1"/>
    <xf numFmtId="0" fontId="31" fillId="0" borderId="0" xfId="1" applyFont="1" applyAlignment="1">
      <alignment vertical="center"/>
    </xf>
    <xf numFmtId="0" fontId="24" fillId="4" borderId="0" xfId="1" applyFont="1" applyFill="1"/>
    <xf numFmtId="0" fontId="24" fillId="0" borderId="0" xfId="1" applyFont="1"/>
    <xf numFmtId="0" fontId="15" fillId="0" borderId="0" xfId="1" applyFont="1"/>
    <xf numFmtId="0" fontId="15" fillId="4" borderId="0" xfId="1" applyFont="1" applyFill="1"/>
    <xf numFmtId="0" fontId="15" fillId="5" borderId="0" xfId="1" applyFont="1" applyFill="1" applyAlignment="1">
      <alignment vertical="center"/>
    </xf>
    <xf numFmtId="0" fontId="36" fillId="0" borderId="0" xfId="1" applyFont="1" applyAlignment="1">
      <alignment vertical="center"/>
    </xf>
    <xf numFmtId="0" fontId="37" fillId="4" borderId="1" xfId="1" applyFont="1" applyFill="1" applyBorder="1" applyAlignment="1">
      <alignment vertical="center"/>
    </xf>
    <xf numFmtId="0" fontId="37" fillId="4" borderId="0" xfId="1" applyFont="1" applyFill="1" applyAlignment="1">
      <alignment vertical="center"/>
    </xf>
    <xf numFmtId="3" fontId="38" fillId="4" borderId="0" xfId="1" applyNumberFormat="1" applyFont="1" applyFill="1" applyAlignment="1">
      <alignment horizontal="right" vertical="center"/>
    </xf>
    <xf numFmtId="0" fontId="37" fillId="4" borderId="2" xfId="1" applyFont="1" applyFill="1" applyBorder="1" applyAlignment="1">
      <alignment vertical="center"/>
    </xf>
    <xf numFmtId="0" fontId="39" fillId="4" borderId="1" xfId="1" applyFont="1" applyFill="1" applyBorder="1" applyAlignment="1">
      <alignment vertical="center"/>
    </xf>
    <xf numFmtId="0" fontId="40" fillId="4" borderId="0" xfId="1" applyFont="1" applyFill="1" applyAlignment="1">
      <alignment horizontal="center" vertical="center"/>
    </xf>
    <xf numFmtId="0" fontId="40" fillId="4" borderId="2" xfId="1" applyFont="1" applyFill="1" applyBorder="1" applyAlignment="1">
      <alignment horizontal="center" vertical="center"/>
    </xf>
    <xf numFmtId="4" fontId="40" fillId="4" borderId="0" xfId="1" applyNumberFormat="1" applyFont="1" applyFill="1" applyAlignment="1">
      <alignment horizontal="center" vertical="center"/>
    </xf>
    <xf numFmtId="164" fontId="40" fillId="4" borderId="0" xfId="2" applyNumberFormat="1" applyFont="1" applyFill="1" applyBorder="1" applyAlignment="1">
      <alignment horizontal="centerContinuous" vertical="center"/>
    </xf>
    <xf numFmtId="4" fontId="40" fillId="4" borderId="2" xfId="1" applyNumberFormat="1" applyFont="1" applyFill="1" applyBorder="1" applyAlignment="1">
      <alignment horizontal="center" vertical="center"/>
    </xf>
    <xf numFmtId="0" fontId="40" fillId="4" borderId="1" xfId="1" applyFont="1" applyFill="1" applyBorder="1" applyAlignment="1">
      <alignment vertical="center"/>
    </xf>
    <xf numFmtId="3" fontId="40" fillId="4" borderId="0" xfId="1" applyNumberFormat="1" applyFont="1" applyFill="1" applyAlignment="1">
      <alignment horizontal="center" vertical="center"/>
    </xf>
    <xf numFmtId="3" fontId="40" fillId="4" borderId="0" xfId="3" applyNumberFormat="1" applyFont="1" applyFill="1" applyBorder="1" applyAlignment="1">
      <alignment horizontal="center" vertical="center"/>
    </xf>
    <xf numFmtId="3" fontId="40" fillId="4" borderId="0" xfId="2" applyNumberFormat="1" applyFont="1" applyFill="1" applyBorder="1" applyAlignment="1">
      <alignment horizontal="center" vertical="center"/>
    </xf>
    <xf numFmtId="10" fontId="40" fillId="4" borderId="2" xfId="3" applyNumberFormat="1" applyFont="1" applyFill="1" applyBorder="1" applyAlignment="1">
      <alignment horizontal="center" vertical="center"/>
    </xf>
    <xf numFmtId="0" fontId="40" fillId="4" borderId="1" xfId="1" quotePrefix="1" applyFont="1" applyFill="1" applyBorder="1" applyAlignment="1">
      <alignment horizontal="left" vertical="center"/>
    </xf>
    <xf numFmtId="0" fontId="15" fillId="0" borderId="2" xfId="1" applyFont="1" applyBorder="1" applyAlignment="1">
      <alignment vertical="center"/>
    </xf>
    <xf numFmtId="0" fontId="15" fillId="0" borderId="0" xfId="1" applyFont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0" fontId="42" fillId="4" borderId="0" xfId="1" applyFont="1" applyFill="1" applyAlignment="1">
      <alignment vertical="center"/>
    </xf>
    <xf numFmtId="3" fontId="43" fillId="4" borderId="0" xfId="3" applyNumberFormat="1" applyFont="1" applyFill="1" applyBorder="1" applyAlignment="1">
      <alignment horizontal="center" vertical="center"/>
    </xf>
    <xf numFmtId="0" fontId="42" fillId="4" borderId="2" xfId="1" applyFont="1" applyFill="1" applyBorder="1" applyAlignment="1">
      <alignment vertical="center"/>
    </xf>
    <xf numFmtId="0" fontId="43" fillId="4" borderId="0" xfId="1" applyFont="1" applyFill="1" applyAlignment="1">
      <alignment horizontal="center" vertical="center"/>
    </xf>
    <xf numFmtId="0" fontId="43" fillId="4" borderId="2" xfId="1" applyFont="1" applyFill="1" applyBorder="1" applyAlignment="1">
      <alignment horizontal="center" vertical="center"/>
    </xf>
    <xf numFmtId="4" fontId="43" fillId="4" borderId="0" xfId="1" applyNumberFormat="1" applyFont="1" applyFill="1" applyAlignment="1">
      <alignment horizontal="center" vertical="center"/>
    </xf>
    <xf numFmtId="164" fontId="43" fillId="4" borderId="0" xfId="2" applyNumberFormat="1" applyFont="1" applyFill="1" applyBorder="1" applyAlignment="1">
      <alignment horizontal="centerContinuous" vertical="center"/>
    </xf>
    <xf numFmtId="4" fontId="43" fillId="4" borderId="2" xfId="1" applyNumberFormat="1" applyFont="1" applyFill="1" applyBorder="1" applyAlignment="1">
      <alignment horizontal="center" vertical="center"/>
    </xf>
    <xf numFmtId="0" fontId="43" fillId="4" borderId="1" xfId="1" applyFont="1" applyFill="1" applyBorder="1" applyAlignment="1">
      <alignment vertical="center"/>
    </xf>
    <xf numFmtId="3" fontId="43" fillId="4" borderId="0" xfId="1" applyNumberFormat="1" applyFont="1" applyFill="1" applyAlignment="1">
      <alignment horizontal="center" vertical="center"/>
    </xf>
    <xf numFmtId="0" fontId="43" fillId="4" borderId="1" xfId="1" quotePrefix="1" applyFont="1" applyFill="1" applyBorder="1" applyAlignment="1">
      <alignment horizontal="left" vertical="center"/>
    </xf>
    <xf numFmtId="0" fontId="44" fillId="4" borderId="3" xfId="1" applyFont="1" applyFill="1" applyBorder="1" applyAlignment="1">
      <alignment vertical="center"/>
    </xf>
    <xf numFmtId="3" fontId="43" fillId="4" borderId="4" xfId="1" applyNumberFormat="1" applyFont="1" applyFill="1" applyBorder="1" applyAlignment="1">
      <alignment horizontal="center" vertical="center"/>
    </xf>
    <xf numFmtId="4" fontId="45" fillId="4" borderId="4" xfId="1" applyNumberFormat="1" applyFont="1" applyFill="1" applyBorder="1" applyAlignment="1">
      <alignment horizontal="center" vertical="center"/>
    </xf>
    <xf numFmtId="0" fontId="45" fillId="4" borderId="4" xfId="1" applyFont="1" applyFill="1" applyBorder="1" applyAlignment="1">
      <alignment vertical="center"/>
    </xf>
    <xf numFmtId="0" fontId="45" fillId="4" borderId="5" xfId="1" applyFont="1" applyFill="1" applyBorder="1" applyAlignment="1">
      <alignment vertical="center"/>
    </xf>
    <xf numFmtId="0" fontId="44" fillId="4" borderId="0" xfId="1" applyFont="1" applyFill="1" applyAlignment="1">
      <alignment vertical="center"/>
    </xf>
    <xf numFmtId="4" fontId="45" fillId="4" borderId="0" xfId="1" applyNumberFormat="1" applyFont="1" applyFill="1" applyAlignment="1">
      <alignment horizontal="center" vertical="center"/>
    </xf>
    <xf numFmtId="0" fontId="45" fillId="4" borderId="0" xfId="1" applyFont="1" applyFill="1" applyAlignment="1">
      <alignment vertical="center"/>
    </xf>
    <xf numFmtId="0" fontId="43" fillId="4" borderId="0" xfId="1" applyFont="1" applyFill="1" applyAlignment="1">
      <alignment vertical="center"/>
    </xf>
    <xf numFmtId="0" fontId="43" fillId="4" borderId="6" xfId="1" applyFont="1" applyFill="1" applyBorder="1" applyAlignment="1">
      <alignment vertical="center"/>
    </xf>
    <xf numFmtId="4" fontId="45" fillId="4" borderId="7" xfId="1" applyNumberFormat="1" applyFont="1" applyFill="1" applyBorder="1" applyAlignment="1">
      <alignment horizontal="center" vertical="center"/>
    </xf>
    <xf numFmtId="0" fontId="45" fillId="4" borderId="7" xfId="1" applyFont="1" applyFill="1" applyBorder="1" applyAlignment="1">
      <alignment vertical="center"/>
    </xf>
    <xf numFmtId="0" fontId="45" fillId="4" borderId="8" xfId="1" applyFont="1" applyFill="1" applyBorder="1" applyAlignment="1">
      <alignment vertical="center"/>
    </xf>
    <xf numFmtId="0" fontId="44" fillId="4" borderId="1" xfId="1" applyFont="1" applyFill="1" applyBorder="1" applyAlignment="1">
      <alignment vertical="center"/>
    </xf>
    <xf numFmtId="0" fontId="45" fillId="4" borderId="2" xfId="1" applyFont="1" applyFill="1" applyBorder="1" applyAlignment="1">
      <alignment vertical="center"/>
    </xf>
    <xf numFmtId="4" fontId="42" fillId="4" borderId="0" xfId="1" applyNumberFormat="1" applyFont="1" applyFill="1" applyAlignment="1">
      <alignment horizontal="center" vertical="center"/>
    </xf>
    <xf numFmtId="0" fontId="43" fillId="4" borderId="3" xfId="1" applyFont="1" applyFill="1" applyBorder="1" applyAlignment="1">
      <alignment vertical="center"/>
    </xf>
    <xf numFmtId="4" fontId="42" fillId="4" borderId="4" xfId="1" applyNumberFormat="1" applyFont="1" applyFill="1" applyBorder="1" applyAlignment="1">
      <alignment horizontal="center" vertical="center"/>
    </xf>
    <xf numFmtId="0" fontId="42" fillId="4" borderId="4" xfId="1" applyFont="1" applyFill="1" applyBorder="1" applyAlignment="1">
      <alignment vertical="center"/>
    </xf>
    <xf numFmtId="0" fontId="42" fillId="4" borderId="5" xfId="1" applyFont="1" applyFill="1" applyBorder="1" applyAlignment="1">
      <alignment vertical="center"/>
    </xf>
    <xf numFmtId="3" fontId="43" fillId="4" borderId="0" xfId="1" applyNumberFormat="1" applyFont="1" applyFill="1" applyAlignment="1">
      <alignment horizontal="right" vertical="center" indent="2"/>
    </xf>
    <xf numFmtId="3" fontId="43" fillId="4" borderId="0" xfId="1" applyNumberFormat="1" applyFont="1" applyFill="1" applyAlignment="1">
      <alignment horizontal="right" vertical="center" indent="3"/>
    </xf>
    <xf numFmtId="3" fontId="43" fillId="4" borderId="0" xfId="3" applyNumberFormat="1" applyFont="1" applyFill="1" applyBorder="1" applyAlignment="1">
      <alignment horizontal="right" vertical="center" indent="3"/>
    </xf>
    <xf numFmtId="3" fontId="43" fillId="4" borderId="0" xfId="2" applyNumberFormat="1" applyFont="1" applyFill="1" applyBorder="1" applyAlignment="1">
      <alignment horizontal="right" vertical="center" indent="3"/>
    </xf>
    <xf numFmtId="10" fontId="43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4" fillId="0" borderId="1" xfId="1" applyFont="1" applyBorder="1"/>
    <xf numFmtId="0" fontId="39" fillId="0" borderId="3" xfId="1" applyFont="1" applyBorder="1" applyAlignment="1">
      <alignment horizontal="left"/>
    </xf>
    <xf numFmtId="3" fontId="39" fillId="0" borderId="4" xfId="1" applyNumberFormat="1" applyFont="1" applyBorder="1" applyAlignment="1">
      <alignment horizontal="right"/>
    </xf>
    <xf numFmtId="3" fontId="39" fillId="0" borderId="4" xfId="1" applyNumberFormat="1" applyFont="1" applyBorder="1"/>
    <xf numFmtId="0" fontId="3" fillId="4" borderId="2" xfId="1" applyFill="1" applyBorder="1"/>
    <xf numFmtId="0" fontId="24" fillId="4" borderId="2" xfId="1" applyFont="1" applyFill="1" applyBorder="1"/>
    <xf numFmtId="3" fontId="24" fillId="4" borderId="0" xfId="1" applyNumberFormat="1" applyFont="1" applyFill="1"/>
    <xf numFmtId="0" fontId="24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40" fillId="0" borderId="9" xfId="1" applyFont="1" applyBorder="1" applyAlignment="1">
      <alignment horizontal="left" vertical="center"/>
    </xf>
    <xf numFmtId="10" fontId="39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3" fillId="5" borderId="11" xfId="3" applyNumberFormat="1" applyFont="1" applyFill="1" applyBorder="1" applyAlignment="1">
      <alignment horizontal="center" vertical="center" wrapText="1"/>
    </xf>
    <xf numFmtId="0" fontId="53" fillId="5" borderId="12" xfId="1" applyFont="1" applyFill="1" applyBorder="1" applyAlignment="1">
      <alignment horizontal="center" vertical="center" wrapText="1"/>
    </xf>
    <xf numFmtId="0" fontId="53" fillId="5" borderId="14" xfId="1" applyFont="1" applyFill="1" applyBorder="1" applyAlignment="1">
      <alignment horizontal="center" vertical="center" wrapText="1"/>
    </xf>
    <xf numFmtId="0" fontId="47" fillId="0" borderId="13" xfId="1" applyFont="1" applyBorder="1"/>
    <xf numFmtId="0" fontId="52" fillId="0" borderId="0" xfId="1" applyFont="1" applyAlignment="1">
      <alignment horizontal="centerContinuous"/>
    </xf>
    <xf numFmtId="0" fontId="42" fillId="0" borderId="0" xfId="1" applyFont="1" applyAlignment="1">
      <alignment horizontal="centerContinuous"/>
    </xf>
    <xf numFmtId="0" fontId="55" fillId="0" borderId="0" xfId="1" applyFont="1"/>
    <xf numFmtId="3" fontId="45" fillId="0" borderId="0" xfId="1" applyNumberFormat="1" applyFont="1" applyAlignment="1">
      <alignment horizontal="left"/>
    </xf>
    <xf numFmtId="3" fontId="45" fillId="0" borderId="0" xfId="1" applyNumberFormat="1" applyFont="1" applyAlignment="1">
      <alignment horizontal="right"/>
    </xf>
    <xf numFmtId="3" fontId="45" fillId="0" borderId="0" xfId="1" applyNumberFormat="1" applyFont="1"/>
    <xf numFmtId="0" fontId="40" fillId="0" borderId="15" xfId="1" applyFont="1" applyBorder="1" applyAlignment="1">
      <alignment horizontal="left" vertical="center"/>
    </xf>
    <xf numFmtId="10" fontId="39" fillId="0" borderId="15" xfId="3" applyNumberFormat="1" applyFont="1" applyBorder="1" applyAlignment="1">
      <alignment horizontal="center" vertical="center"/>
    </xf>
    <xf numFmtId="0" fontId="53" fillId="5" borderId="16" xfId="1" applyFont="1" applyFill="1" applyBorder="1" applyAlignment="1">
      <alignment horizontal="center" vertical="center" wrapText="1"/>
    </xf>
    <xf numFmtId="10" fontId="53" fillId="5" borderId="17" xfId="3" applyNumberFormat="1" applyFont="1" applyFill="1" applyBorder="1" applyAlignment="1">
      <alignment horizontal="center" vertical="center" wrapText="1"/>
    </xf>
    <xf numFmtId="0" fontId="53" fillId="5" borderId="19" xfId="1" applyFont="1" applyFill="1" applyBorder="1" applyAlignment="1">
      <alignment horizontal="center" vertical="center" wrapText="1"/>
    </xf>
    <xf numFmtId="0" fontId="42" fillId="0" borderId="20" xfId="1" applyFont="1" applyBorder="1" applyAlignment="1">
      <alignment horizontal="centerContinuous"/>
    </xf>
    <xf numFmtId="3" fontId="39" fillId="0" borderId="15" xfId="1" applyNumberFormat="1" applyFont="1" applyBorder="1" applyAlignment="1">
      <alignment horizontal="right" vertical="center" indent="1"/>
    </xf>
    <xf numFmtId="3" fontId="39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9" fillId="0" borderId="0" xfId="6" applyFont="1" applyAlignment="1">
      <alignment horizontal="left" vertical="center"/>
    </xf>
    <xf numFmtId="0" fontId="10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0" fontId="47" fillId="0" borderId="0" xfId="6" applyFont="1" applyAlignment="1">
      <alignment vertical="center"/>
    </xf>
    <xf numFmtId="3" fontId="47" fillId="0" borderId="0" xfId="6" applyNumberFormat="1" applyFont="1" applyAlignment="1">
      <alignment horizontal="center" vertical="center"/>
    </xf>
    <xf numFmtId="0" fontId="47" fillId="0" borderId="20" xfId="6" applyFont="1" applyBorder="1" applyAlignment="1">
      <alignment vertical="center"/>
    </xf>
    <xf numFmtId="0" fontId="47" fillId="0" borderId="20" xfId="6" applyFont="1" applyBorder="1" applyAlignment="1">
      <alignment horizontal="left" vertical="center"/>
    </xf>
    <xf numFmtId="4" fontId="47" fillId="0" borderId="20" xfId="6" applyNumberFormat="1" applyFont="1" applyBorder="1" applyAlignment="1">
      <alignment horizontal="right" vertical="center"/>
    </xf>
    <xf numFmtId="10" fontId="47" fillId="0" borderId="20" xfId="6" applyNumberFormat="1" applyFont="1" applyBorder="1" applyAlignment="1">
      <alignment horizontal="right" vertical="center"/>
    </xf>
    <xf numFmtId="3" fontId="47" fillId="0" borderId="20" xfId="6" applyNumberFormat="1" applyFont="1" applyBorder="1" applyAlignment="1">
      <alignment horizontal="center" vertical="center"/>
    </xf>
    <xf numFmtId="0" fontId="47" fillId="0" borderId="18" xfId="6" applyFont="1" applyBorder="1" applyAlignment="1">
      <alignment horizontal="left" vertical="center"/>
    </xf>
    <xf numFmtId="4" fontId="47" fillId="0" borderId="18" xfId="6" applyNumberFormat="1" applyFont="1" applyBorder="1" applyAlignment="1">
      <alignment horizontal="right" vertical="center"/>
    </xf>
    <xf numFmtId="10" fontId="47" fillId="0" borderId="18" xfId="6" applyNumberFormat="1" applyFont="1" applyBorder="1" applyAlignment="1">
      <alignment horizontal="right" vertical="center"/>
    </xf>
    <xf numFmtId="0" fontId="47" fillId="0" borderId="18" xfId="6" applyFont="1" applyBorder="1" applyAlignment="1">
      <alignment vertical="center"/>
    </xf>
    <xf numFmtId="3" fontId="47" fillId="0" borderId="18" xfId="6" applyNumberFormat="1" applyFont="1" applyBorder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57" fillId="0" borderId="0" xfId="6" applyFont="1" applyAlignment="1">
      <alignment vertical="center"/>
    </xf>
    <xf numFmtId="0" fontId="57" fillId="0" borderId="0" xfId="6" applyFont="1" applyAlignment="1">
      <alignment horizontal="left" vertical="center"/>
    </xf>
    <xf numFmtId="4" fontId="57" fillId="0" borderId="0" xfId="6" applyNumberFormat="1" applyFont="1" applyAlignment="1">
      <alignment horizontal="right" vertical="center"/>
    </xf>
    <xf numFmtId="10" fontId="57" fillId="0" borderId="0" xfId="6" applyNumberFormat="1" applyFont="1" applyAlignment="1">
      <alignment horizontal="right" vertical="center"/>
    </xf>
    <xf numFmtId="3" fontId="57" fillId="0" borderId="0" xfId="6" applyNumberFormat="1" applyFont="1" applyAlignment="1">
      <alignment horizontal="center" vertical="center"/>
    </xf>
    <xf numFmtId="0" fontId="40" fillId="0" borderId="0" xfId="6" applyFont="1" applyAlignment="1">
      <alignment vertical="center"/>
    </xf>
    <xf numFmtId="4" fontId="40" fillId="0" borderId="0" xfId="6" applyNumberFormat="1" applyFont="1" applyAlignment="1">
      <alignment horizontal="right" vertical="center"/>
    </xf>
    <xf numFmtId="10" fontId="40" fillId="0" borderId="0" xfId="6" applyNumberFormat="1" applyFont="1" applyAlignment="1">
      <alignment horizontal="right" vertical="center"/>
    </xf>
    <xf numFmtId="3" fontId="40" fillId="0" borderId="0" xfId="6" applyNumberFormat="1" applyFont="1" applyAlignment="1">
      <alignment horizontal="center" vertical="center"/>
    </xf>
    <xf numFmtId="0" fontId="24" fillId="0" borderId="21" xfId="6" applyFont="1" applyBorder="1" applyAlignment="1">
      <alignment vertical="center"/>
    </xf>
    <xf numFmtId="0" fontId="24" fillId="0" borderId="21" xfId="6" applyFont="1" applyBorder="1" applyAlignment="1">
      <alignment horizontal="left" vertical="center"/>
    </xf>
    <xf numFmtId="4" fontId="24" fillId="0" borderId="21" xfId="6" applyNumberFormat="1" applyFont="1" applyBorder="1" applyAlignment="1">
      <alignment horizontal="right" vertical="center"/>
    </xf>
    <xf numFmtId="10" fontId="24" fillId="0" borderId="21" xfId="6" applyNumberFormat="1" applyFont="1" applyBorder="1" applyAlignment="1">
      <alignment horizontal="right" vertical="center"/>
    </xf>
    <xf numFmtId="3" fontId="24" fillId="0" borderId="21" xfId="6" applyNumberFormat="1" applyFont="1" applyBorder="1" applyAlignment="1">
      <alignment horizontal="right" vertical="center"/>
    </xf>
    <xf numFmtId="3" fontId="24" fillId="0" borderId="21" xfId="6" applyNumberFormat="1" applyFont="1" applyBorder="1" applyAlignment="1">
      <alignment horizontal="center" vertical="center"/>
    </xf>
    <xf numFmtId="0" fontId="35" fillId="0" borderId="20" xfId="6" applyFont="1" applyBorder="1" applyAlignment="1">
      <alignment vertical="center"/>
    </xf>
    <xf numFmtId="0" fontId="35" fillId="0" borderId="20" xfId="6" applyFont="1" applyBorder="1" applyAlignment="1">
      <alignment horizontal="left" vertical="center"/>
    </xf>
    <xf numFmtId="4" fontId="35" fillId="0" borderId="20" xfId="6" applyNumberFormat="1" applyFont="1" applyBorder="1" applyAlignment="1">
      <alignment horizontal="right" vertical="center"/>
    </xf>
    <xf numFmtId="10" fontId="35" fillId="0" borderId="20" xfId="6" applyNumberFormat="1" applyFont="1" applyBorder="1" applyAlignment="1">
      <alignment horizontal="right" vertical="center"/>
    </xf>
    <xf numFmtId="3" fontId="35" fillId="0" borderId="20" xfId="6" applyNumberFormat="1" applyFont="1" applyBorder="1" applyAlignment="1">
      <alignment horizontal="center" vertical="center"/>
    </xf>
    <xf numFmtId="3" fontId="47" fillId="0" borderId="4" xfId="6" applyNumberFormat="1" applyFont="1" applyBorder="1" applyAlignment="1">
      <alignment horizontal="center" vertical="center"/>
    </xf>
    <xf numFmtId="3" fontId="47" fillId="0" borderId="10" xfId="6" applyNumberFormat="1" applyFont="1" applyBorder="1" applyAlignment="1">
      <alignment horizontal="center" vertical="center"/>
    </xf>
    <xf numFmtId="0" fontId="35" fillId="0" borderId="0" xfId="6" applyFont="1" applyAlignment="1">
      <alignment vertical="center"/>
    </xf>
    <xf numFmtId="0" fontId="35" fillId="0" borderId="0" xfId="6" applyFont="1" applyAlignment="1">
      <alignment horizontal="left" vertical="center"/>
    </xf>
    <xf numFmtId="4" fontId="35" fillId="0" borderId="0" xfId="6" applyNumberFormat="1" applyFont="1" applyAlignment="1">
      <alignment horizontal="right" vertical="center"/>
    </xf>
    <xf numFmtId="10" fontId="35" fillId="0" borderId="0" xfId="6" applyNumberFormat="1" applyFont="1" applyAlignment="1">
      <alignment horizontal="right" vertical="center"/>
    </xf>
    <xf numFmtId="3" fontId="35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2" fillId="0" borderId="0" xfId="6" applyFont="1" applyAlignment="1">
      <alignment vertical="center"/>
    </xf>
    <xf numFmtId="3" fontId="12" fillId="0" borderId="0" xfId="6" applyNumberFormat="1" applyFont="1" applyAlignment="1">
      <alignment horizontal="center" vertical="center"/>
    </xf>
    <xf numFmtId="0" fontId="11" fillId="0" borderId="0" xfId="6" applyFont="1" applyAlignment="1">
      <alignment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11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7" fillId="0" borderId="4" xfId="6" applyFont="1" applyBorder="1" applyAlignment="1">
      <alignment vertical="center"/>
    </xf>
    <xf numFmtId="0" fontId="47" fillId="0" borderId="4" xfId="6" applyFont="1" applyBorder="1" applyAlignment="1">
      <alignment horizontal="left" vertical="center"/>
    </xf>
    <xf numFmtId="4" fontId="47" fillId="0" borderId="4" xfId="6" applyNumberFormat="1" applyFont="1" applyBorder="1" applyAlignment="1">
      <alignment horizontal="right" vertical="center"/>
    </xf>
    <xf numFmtId="10" fontId="47" fillId="0" borderId="4" xfId="6" applyNumberFormat="1" applyFont="1" applyBorder="1" applyAlignment="1">
      <alignment horizontal="right" vertical="center"/>
    </xf>
    <xf numFmtId="0" fontId="47" fillId="0" borderId="10" xfId="6" applyFont="1" applyBorder="1" applyAlignment="1">
      <alignment vertical="center"/>
    </xf>
    <xf numFmtId="0" fontId="32" fillId="5" borderId="0" xfId="1" applyFont="1" applyFill="1" applyAlignment="1">
      <alignment vertical="center" wrapText="1"/>
    </xf>
    <xf numFmtId="0" fontId="32" fillId="0" borderId="0" xfId="1" applyFont="1" applyAlignment="1">
      <alignment vertical="center" wrapText="1"/>
    </xf>
    <xf numFmtId="0" fontId="28" fillId="0" borderId="0" xfId="1" applyFont="1" applyAlignment="1">
      <alignment vertical="center" wrapText="1"/>
    </xf>
    <xf numFmtId="0" fontId="59" fillId="5" borderId="0" xfId="1" applyFont="1" applyFill="1" applyAlignment="1">
      <alignment horizontal="center" vertical="center" wrapText="1"/>
    </xf>
    <xf numFmtId="0" fontId="60" fillId="0" borderId="0" xfId="1" applyFont="1" applyAlignment="1">
      <alignment vertical="center" wrapText="1"/>
    </xf>
    <xf numFmtId="0" fontId="51" fillId="0" borderId="0" xfId="9" applyFont="1"/>
    <xf numFmtId="168" fontId="47" fillId="0" borderId="0" xfId="9" applyNumberFormat="1" applyFont="1"/>
    <xf numFmtId="2" fontId="47" fillId="0" borderId="0" xfId="9" applyNumberFormat="1" applyFont="1"/>
    <xf numFmtId="3" fontId="47" fillId="0" borderId="0" xfId="9" applyNumberFormat="1" applyFont="1"/>
    <xf numFmtId="4" fontId="47" fillId="0" borderId="0" xfId="9" applyNumberFormat="1" applyFont="1"/>
    <xf numFmtId="0" fontId="51" fillId="6" borderId="0" xfId="9" applyFont="1" applyFill="1"/>
    <xf numFmtId="0" fontId="47" fillId="6" borderId="0" xfId="9" applyFont="1" applyFill="1"/>
    <xf numFmtId="3" fontId="51" fillId="6" borderId="0" xfId="9" applyNumberFormat="1" applyFont="1" applyFill="1"/>
    <xf numFmtId="4" fontId="51" fillId="6" borderId="0" xfId="9" applyNumberFormat="1" applyFont="1" applyFill="1"/>
    <xf numFmtId="0" fontId="39" fillId="0" borderId="0" xfId="9" applyFont="1"/>
    <xf numFmtId="4" fontId="39" fillId="0" borderId="0" xfId="9" applyNumberFormat="1" applyFont="1"/>
    <xf numFmtId="0" fontId="51" fillId="0" borderId="0" xfId="10" applyFont="1"/>
    <xf numFmtId="4" fontId="51" fillId="0" borderId="0" xfId="10" applyNumberFormat="1" applyFont="1"/>
    <xf numFmtId="0" fontId="51" fillId="0" borderId="0" xfId="10" applyFont="1" applyAlignment="1">
      <alignment horizontal="center"/>
    </xf>
    <xf numFmtId="0" fontId="60" fillId="3" borderId="0" xfId="9" applyFont="1" applyFill="1"/>
    <xf numFmtId="0" fontId="61" fillId="3" borderId="0" xfId="9" applyFont="1" applyFill="1"/>
    <xf numFmtId="3" fontId="60" fillId="3" borderId="0" xfId="9" applyNumberFormat="1" applyFont="1" applyFill="1"/>
    <xf numFmtId="4" fontId="60" fillId="3" borderId="0" xfId="9" applyNumberFormat="1" applyFont="1" applyFill="1"/>
    <xf numFmtId="0" fontId="56" fillId="2" borderId="1" xfId="1" applyFont="1" applyFill="1" applyBorder="1" applyAlignment="1">
      <alignment vertical="center" wrapText="1"/>
    </xf>
    <xf numFmtId="0" fontId="28" fillId="0" borderId="2" xfId="1" applyFont="1" applyBorder="1" applyAlignment="1">
      <alignment vertical="center" wrapText="1"/>
    </xf>
    <xf numFmtId="0" fontId="59" fillId="5" borderId="1" xfId="1" applyFont="1" applyFill="1" applyBorder="1" applyAlignment="1">
      <alignment horizontal="center" vertical="center" wrapText="1"/>
    </xf>
    <xf numFmtId="0" fontId="59" fillId="5" borderId="2" xfId="1" applyFont="1" applyFill="1" applyBorder="1" applyAlignment="1">
      <alignment horizontal="center" vertical="center" wrapText="1"/>
    </xf>
    <xf numFmtId="0" fontId="51" fillId="0" borderId="1" xfId="9" applyFont="1" applyBorder="1"/>
    <xf numFmtId="0" fontId="51" fillId="0" borderId="2" xfId="9" applyFont="1" applyBorder="1" applyAlignment="1">
      <alignment horizontal="center"/>
    </xf>
    <xf numFmtId="0" fontId="47" fillId="0" borderId="1" xfId="9" applyFont="1" applyBorder="1"/>
    <xf numFmtId="0" fontId="47" fillId="0" borderId="2" xfId="9" applyFont="1" applyBorder="1" applyAlignment="1">
      <alignment horizontal="center"/>
    </xf>
    <xf numFmtId="0" fontId="51" fillId="6" borderId="1" xfId="9" applyFont="1" applyFill="1" applyBorder="1"/>
    <xf numFmtId="3" fontId="51" fillId="6" borderId="2" xfId="9" applyNumberFormat="1" applyFont="1" applyFill="1" applyBorder="1" applyAlignment="1">
      <alignment horizontal="center"/>
    </xf>
    <xf numFmtId="0" fontId="39" fillId="0" borderId="1" xfId="9" applyFont="1" applyBorder="1"/>
    <xf numFmtId="0" fontId="39" fillId="0" borderId="2" xfId="9" applyFont="1" applyBorder="1"/>
    <xf numFmtId="0" fontId="51" fillId="0" borderId="1" xfId="10" applyFont="1" applyBorder="1"/>
    <xf numFmtId="0" fontId="51" fillId="0" borderId="2" xfId="10" applyFont="1" applyBorder="1" applyAlignment="1">
      <alignment horizontal="center"/>
    </xf>
    <xf numFmtId="0" fontId="29" fillId="0" borderId="1" xfId="9" applyFont="1" applyBorder="1"/>
    <xf numFmtId="3" fontId="29" fillId="0" borderId="2" xfId="9" applyNumberFormat="1" applyFont="1" applyBorder="1" applyAlignment="1">
      <alignment horizontal="center"/>
    </xf>
    <xf numFmtId="0" fontId="60" fillId="2" borderId="1" xfId="1" applyFont="1" applyFill="1" applyBorder="1" applyAlignment="1">
      <alignment vertical="center" wrapText="1"/>
    </xf>
    <xf numFmtId="0" fontId="60" fillId="0" borderId="2" xfId="1" applyFont="1" applyBorder="1" applyAlignment="1">
      <alignment vertical="center" wrapText="1"/>
    </xf>
    <xf numFmtId="0" fontId="60" fillId="3" borderId="3" xfId="9" applyFont="1" applyFill="1" applyBorder="1"/>
    <xf numFmtId="0" fontId="60" fillId="3" borderId="4" xfId="9" applyFont="1" applyFill="1" applyBorder="1"/>
    <xf numFmtId="0" fontId="61" fillId="3" borderId="4" xfId="9" applyFont="1" applyFill="1" applyBorder="1"/>
    <xf numFmtId="3" fontId="60" fillId="3" borderId="4" xfId="9" applyNumberFormat="1" applyFont="1" applyFill="1" applyBorder="1"/>
    <xf numFmtId="4" fontId="60" fillId="3" borderId="4" xfId="9" applyNumberFormat="1" applyFont="1" applyFill="1" applyBorder="1"/>
    <xf numFmtId="3" fontId="60" fillId="3" borderId="5" xfId="9" applyNumberFormat="1" applyFont="1" applyFill="1" applyBorder="1" applyAlignment="1">
      <alignment horizontal="center"/>
    </xf>
    <xf numFmtId="0" fontId="64" fillId="0" borderId="1" xfId="11" applyFont="1" applyBorder="1"/>
    <xf numFmtId="0" fontId="65" fillId="0" borderId="0" xfId="11" applyFont="1" applyAlignment="1">
      <alignment horizontal="center"/>
    </xf>
    <xf numFmtId="170" fontId="65" fillId="0" borderId="0" xfId="11" applyNumberFormat="1" applyFont="1" applyAlignment="1">
      <alignment horizontal="right"/>
    </xf>
    <xf numFmtId="0" fontId="65" fillId="0" borderId="0" xfId="11" applyFont="1" applyAlignment="1">
      <alignment horizontal="right"/>
    </xf>
    <xf numFmtId="169" fontId="65" fillId="0" borderId="0" xfId="11" applyNumberFormat="1" applyFont="1" applyAlignment="1">
      <alignment horizontal="right"/>
    </xf>
    <xf numFmtId="4" fontId="65" fillId="0" borderId="0" xfId="11" applyNumberFormat="1" applyFont="1" applyAlignment="1">
      <alignment horizontal="right"/>
    </xf>
    <xf numFmtId="0" fontId="65" fillId="0" borderId="2" xfId="11" applyFont="1" applyBorder="1" applyAlignment="1">
      <alignment horizontal="center"/>
    </xf>
    <xf numFmtId="0" fontId="64" fillId="0" borderId="0" xfId="11" applyFont="1" applyAlignment="1">
      <alignment horizontal="center"/>
    </xf>
    <xf numFmtId="170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69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6" fillId="0" borderId="1" xfId="11" applyFont="1" applyBorder="1"/>
    <xf numFmtId="0" fontId="66" fillId="0" borderId="0" xfId="11" applyFont="1" applyAlignment="1">
      <alignment horizontal="center"/>
    </xf>
    <xf numFmtId="170" fontId="66" fillId="0" borderId="0" xfId="11" applyNumberFormat="1" applyFont="1" applyAlignment="1">
      <alignment horizontal="right"/>
    </xf>
    <xf numFmtId="0" fontId="66" fillId="0" borderId="0" xfId="11" applyFont="1" applyAlignment="1">
      <alignment horizontal="right"/>
    </xf>
    <xf numFmtId="169" fontId="66" fillId="0" borderId="0" xfId="11" applyNumberFormat="1" applyFont="1" applyAlignment="1">
      <alignment horizontal="right"/>
    </xf>
    <xf numFmtId="0" fontId="66" fillId="0" borderId="0" xfId="11" quotePrefix="1" applyFont="1" applyAlignment="1">
      <alignment horizontal="center"/>
    </xf>
    <xf numFmtId="4" fontId="66" fillId="0" borderId="0" xfId="11" applyNumberFormat="1" applyFont="1" applyAlignment="1">
      <alignment horizontal="right"/>
    </xf>
    <xf numFmtId="0" fontId="66" fillId="0" borderId="2" xfId="11" applyFont="1" applyBorder="1" applyAlignment="1">
      <alignment horizontal="center"/>
    </xf>
    <xf numFmtId="170" fontId="51" fillId="0" borderId="0" xfId="10" applyNumberFormat="1" applyFont="1" applyAlignment="1">
      <alignment horizontal="right"/>
    </xf>
    <xf numFmtId="0" fontId="51" fillId="0" borderId="0" xfId="10" applyFont="1" applyAlignment="1">
      <alignment horizontal="right"/>
    </xf>
    <xf numFmtId="169" fontId="51" fillId="0" borderId="0" xfId="10" applyNumberFormat="1" applyFont="1" applyAlignment="1">
      <alignment horizontal="right"/>
    </xf>
    <xf numFmtId="0" fontId="62" fillId="6" borderId="1" xfId="9" applyFont="1" applyFill="1" applyBorder="1"/>
    <xf numFmtId="0" fontId="62" fillId="6" borderId="0" xfId="9" applyFont="1" applyFill="1"/>
    <xf numFmtId="0" fontId="63" fillId="6" borderId="0" xfId="9" applyFont="1" applyFill="1"/>
    <xf numFmtId="3" fontId="62" fillId="6" borderId="0" xfId="9" applyNumberFormat="1" applyFont="1" applyFill="1"/>
    <xf numFmtId="4" fontId="62" fillId="6" borderId="0" xfId="9" applyNumberFormat="1" applyFont="1" applyFill="1"/>
    <xf numFmtId="3" fontId="62" fillId="6" borderId="2" xfId="9" applyNumberFormat="1" applyFont="1" applyFill="1" applyBorder="1" applyAlignment="1">
      <alignment horizontal="center"/>
    </xf>
    <xf numFmtId="0" fontId="27" fillId="0" borderId="1" xfId="9" applyFont="1" applyBorder="1"/>
    <xf numFmtId="3" fontId="27" fillId="0" borderId="0" xfId="9" applyNumberFormat="1" applyFont="1"/>
    <xf numFmtId="3" fontId="27" fillId="0" borderId="2" xfId="9" applyNumberFormat="1" applyFont="1" applyBorder="1" applyAlignment="1">
      <alignment horizontal="center"/>
    </xf>
    <xf numFmtId="0" fontId="52" fillId="0" borderId="1" xfId="9" quotePrefix="1" applyFont="1" applyBorder="1"/>
    <xf numFmtId="0" fontId="52" fillId="0" borderId="0" xfId="9" applyFont="1"/>
    <xf numFmtId="3" fontId="52" fillId="0" borderId="0" xfId="9" applyNumberFormat="1" applyFont="1"/>
    <xf numFmtId="3" fontId="52" fillId="0" borderId="2" xfId="9" applyNumberFormat="1" applyFont="1" applyBorder="1" applyAlignment="1">
      <alignment horizontal="center"/>
    </xf>
    <xf numFmtId="0" fontId="68" fillId="0" borderId="3" xfId="9" quotePrefix="1" applyFont="1" applyBorder="1"/>
    <xf numFmtId="0" fontId="68" fillId="0" borderId="4" xfId="9" applyFont="1" applyBorder="1"/>
    <xf numFmtId="3" fontId="68" fillId="0" borderId="4" xfId="9" applyNumberFormat="1" applyFont="1" applyBorder="1"/>
    <xf numFmtId="3" fontId="68" fillId="0" borderId="5" xfId="9" applyNumberFormat="1" applyFont="1" applyBorder="1" applyAlignment="1">
      <alignment horizontal="center"/>
    </xf>
    <xf numFmtId="0" fontId="55" fillId="0" borderId="0" xfId="9" applyFont="1"/>
    <xf numFmtId="0" fontId="69" fillId="2" borderId="0" xfId="9" applyFont="1" applyFill="1"/>
    <xf numFmtId="0" fontId="70" fillId="2" borderId="0" xfId="9" applyFont="1" applyFill="1"/>
    <xf numFmtId="3" fontId="69" fillId="2" borderId="0" xfId="9" applyNumberFormat="1" applyFont="1" applyFill="1"/>
    <xf numFmtId="4" fontId="69" fillId="2" borderId="0" xfId="9" applyNumberFormat="1" applyFont="1" applyFill="1"/>
    <xf numFmtId="3" fontId="69" fillId="2" borderId="0" xfId="9" applyNumberFormat="1" applyFont="1" applyFill="1" applyAlignment="1">
      <alignment horizontal="center"/>
    </xf>
    <xf numFmtId="0" fontId="47" fillId="0" borderId="3" xfId="9" applyFont="1" applyBorder="1"/>
    <xf numFmtId="168" fontId="47" fillId="0" borderId="4" xfId="9" applyNumberFormat="1" applyFont="1" applyBorder="1"/>
    <xf numFmtId="2" fontId="47" fillId="0" borderId="4" xfId="9" applyNumberFormat="1" applyFont="1" applyBorder="1"/>
    <xf numFmtId="3" fontId="47" fillId="0" borderId="4" xfId="9" applyNumberFormat="1" applyFont="1" applyBorder="1"/>
    <xf numFmtId="4" fontId="47" fillId="0" borderId="4" xfId="9" applyNumberFormat="1" applyFont="1" applyBorder="1"/>
    <xf numFmtId="0" fontId="47" fillId="0" borderId="5" xfId="9" applyFont="1" applyBorder="1" applyAlignment="1">
      <alignment horizontal="center"/>
    </xf>
    <xf numFmtId="0" fontId="60" fillId="3" borderId="1" xfId="9" applyFont="1" applyFill="1" applyBorder="1"/>
    <xf numFmtId="3" fontId="60" fillId="3" borderId="2" xfId="9" applyNumberFormat="1" applyFont="1" applyFill="1" applyBorder="1" applyAlignment="1">
      <alignment horizontal="center"/>
    </xf>
    <xf numFmtId="0" fontId="21" fillId="0" borderId="1" xfId="8" applyFont="1" applyBorder="1"/>
    <xf numFmtId="0" fontId="21" fillId="0" borderId="2" xfId="8" applyFont="1" applyBorder="1"/>
    <xf numFmtId="3" fontId="16" fillId="5" borderId="0" xfId="13" applyNumberFormat="1" applyFont="1" applyFill="1" applyAlignment="1">
      <alignment horizontal="left" vertical="center" indent="1"/>
    </xf>
    <xf numFmtId="1" fontId="60" fillId="5" borderId="0" xfId="13" applyNumberFormat="1" applyFont="1" applyFill="1" applyAlignment="1">
      <alignment vertical="center"/>
    </xf>
    <xf numFmtId="1" fontId="60" fillId="5" borderId="0" xfId="13" applyNumberFormat="1" applyFont="1" applyFill="1" applyAlignment="1">
      <alignment horizontal="center" vertical="center"/>
    </xf>
    <xf numFmtId="1" fontId="60" fillId="5" borderId="0" xfId="13" applyNumberFormat="1" applyFont="1" applyFill="1" applyAlignment="1">
      <alignment horizontal="right" vertical="center"/>
    </xf>
    <xf numFmtId="1" fontId="51" fillId="0" borderId="0" xfId="13" applyNumberFormat="1" applyFont="1"/>
    <xf numFmtId="3" fontId="51" fillId="0" borderId="0" xfId="13" applyNumberFormat="1" applyFont="1" applyAlignment="1">
      <alignment horizontal="right"/>
    </xf>
    <xf numFmtId="3" fontId="51" fillId="0" borderId="0" xfId="13" applyNumberFormat="1" applyFont="1" applyAlignment="1">
      <alignment horizontal="center"/>
    </xf>
    <xf numFmtId="1" fontId="37" fillId="0" borderId="0" xfId="13" applyNumberFormat="1" applyFont="1" applyAlignment="1">
      <alignment vertical="center"/>
    </xf>
    <xf numFmtId="4" fontId="37" fillId="0" borderId="0" xfId="13" applyNumberFormat="1" applyFont="1" applyAlignment="1">
      <alignment horizontal="right" vertical="center"/>
    </xf>
    <xf numFmtId="4" fontId="37" fillId="0" borderId="0" xfId="13" applyNumberFormat="1" applyFont="1" applyAlignment="1">
      <alignment horizontal="center" vertical="center"/>
    </xf>
    <xf numFmtId="3" fontId="37" fillId="0" borderId="0" xfId="13" applyNumberFormat="1" applyFont="1" applyAlignment="1">
      <alignment horizontal="center" vertical="center"/>
    </xf>
    <xf numFmtId="1" fontId="62" fillId="6" borderId="0" xfId="13" applyNumberFormat="1" applyFont="1" applyFill="1" applyAlignment="1">
      <alignment vertical="center"/>
    </xf>
    <xf numFmtId="4" fontId="51" fillId="6" borderId="0" xfId="13" applyNumberFormat="1" applyFont="1" applyFill="1" applyAlignment="1">
      <alignment horizontal="right" vertical="center"/>
    </xf>
    <xf numFmtId="4" fontId="51" fillId="6" borderId="0" xfId="13" applyNumberFormat="1" applyFont="1" applyFill="1" applyAlignment="1">
      <alignment horizontal="center" vertical="center"/>
    </xf>
    <xf numFmtId="4" fontId="72" fillId="6" borderId="0" xfId="13" applyNumberFormat="1" applyFont="1" applyFill="1" applyAlignment="1">
      <alignment horizontal="center" vertical="center"/>
    </xf>
    <xf numFmtId="1" fontId="51" fillId="0" borderId="4" xfId="13" applyNumberFormat="1" applyFont="1" applyBorder="1" applyAlignment="1">
      <alignment vertical="center"/>
    </xf>
    <xf numFmtId="4" fontId="51" fillId="0" borderId="4" xfId="13" applyNumberFormat="1" applyFont="1" applyBorder="1" applyAlignment="1">
      <alignment horizontal="right" vertical="center"/>
    </xf>
    <xf numFmtId="4" fontId="51" fillId="0" borderId="4" xfId="13" applyNumberFormat="1" applyFont="1" applyBorder="1" applyAlignment="1">
      <alignment horizontal="center" vertical="center"/>
    </xf>
    <xf numFmtId="4" fontId="47" fillId="0" borderId="4" xfId="13" applyNumberFormat="1" applyFont="1" applyBorder="1" applyAlignment="1">
      <alignment horizontal="center" vertical="center"/>
    </xf>
    <xf numFmtId="1" fontId="47" fillId="0" borderId="4" xfId="13" applyNumberFormat="1" applyFont="1" applyBorder="1" applyAlignment="1">
      <alignment vertical="center"/>
    </xf>
    <xf numFmtId="4" fontId="47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9" fillId="5" borderId="0" xfId="2" applyNumberFormat="1" applyFont="1" applyFill="1" applyBorder="1" applyAlignment="1">
      <alignment horizontal="center" vertical="center"/>
    </xf>
    <xf numFmtId="165" fontId="59" fillId="5" borderId="0" xfId="3" applyNumberFormat="1" applyFont="1" applyFill="1" applyBorder="1" applyAlignment="1">
      <alignment horizontal="center" vertical="center"/>
    </xf>
    <xf numFmtId="0" fontId="73" fillId="0" borderId="0" xfId="1" applyFont="1" applyAlignment="1">
      <alignment vertical="center"/>
    </xf>
    <xf numFmtId="165" fontId="47" fillId="0" borderId="0" xfId="3" applyNumberFormat="1" applyFont="1" applyBorder="1" applyAlignment="1">
      <alignment horizontal="center" vertical="center"/>
    </xf>
    <xf numFmtId="3" fontId="47" fillId="0" borderId="0" xfId="1" applyNumberFormat="1" applyFont="1" applyAlignment="1">
      <alignment horizontal="right" vertical="center" indent="1"/>
    </xf>
    <xf numFmtId="0" fontId="51" fillId="0" borderId="0" xfId="1" applyFont="1" applyAlignment="1">
      <alignment vertical="center"/>
    </xf>
    <xf numFmtId="43" fontId="51" fillId="0" borderId="4" xfId="2" applyFont="1" applyBorder="1" applyAlignment="1">
      <alignment vertical="center"/>
    </xf>
    <xf numFmtId="3" fontId="47" fillId="0" borderId="4" xfId="2" applyNumberFormat="1" applyFont="1" applyFill="1" applyBorder="1" applyAlignment="1">
      <alignment horizontal="right" vertical="center" indent="1"/>
    </xf>
    <xf numFmtId="165" fontId="47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1" fillId="0" borderId="0" xfId="1" applyFont="1" applyAlignment="1">
      <alignment horizontal="left" vertical="center"/>
    </xf>
    <xf numFmtId="3" fontId="47" fillId="0" borderId="0" xfId="1" applyNumberFormat="1" applyFont="1" applyAlignment="1">
      <alignment vertical="center"/>
    </xf>
    <xf numFmtId="17" fontId="47" fillId="0" borderId="0" xfId="1" quotePrefix="1" applyNumberFormat="1" applyFont="1" applyAlignment="1">
      <alignment horizontal="right" vertical="center"/>
    </xf>
    <xf numFmtId="10" fontId="47" fillId="0" borderId="0" xfId="3" applyNumberFormat="1" applyFont="1" applyBorder="1" applyAlignment="1">
      <alignment vertical="center"/>
    </xf>
    <xf numFmtId="166" fontId="47" fillId="0" borderId="0" xfId="1" applyNumberFormat="1" applyFont="1" applyAlignment="1">
      <alignment horizontal="right" vertical="center"/>
    </xf>
    <xf numFmtId="0" fontId="47" fillId="0" borderId="0" xfId="1" applyFont="1" applyAlignment="1">
      <alignment horizontal="right" vertical="center"/>
    </xf>
    <xf numFmtId="3" fontId="47" fillId="0" borderId="0" xfId="1" applyNumberFormat="1" applyFont="1" applyAlignment="1">
      <alignment horizontal="right" vertical="center"/>
    </xf>
    <xf numFmtId="0" fontId="47" fillId="0" borderId="0" xfId="1" applyFont="1" applyAlignment="1">
      <alignment horizontal="left" vertical="center"/>
    </xf>
    <xf numFmtId="2" fontId="47" fillId="0" borderId="0" xfId="2" applyNumberFormat="1" applyFont="1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0" fontId="18" fillId="0" borderId="0" xfId="3" applyNumberFormat="1" applyFont="1" applyBorder="1" applyAlignment="1">
      <alignment vertical="center"/>
    </xf>
    <xf numFmtId="10" fontId="18" fillId="0" borderId="0" xfId="3" applyNumberFormat="1" applyFont="1" applyBorder="1" applyAlignment="1">
      <alignment horizontal="right" vertical="center"/>
    </xf>
    <xf numFmtId="3" fontId="18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7" fillId="0" borderId="4" xfId="1" applyFont="1" applyBorder="1" applyAlignment="1">
      <alignment horizontal="left" vertical="center"/>
    </xf>
    <xf numFmtId="3" fontId="47" fillId="0" borderId="4" xfId="1" applyNumberFormat="1" applyFont="1" applyBorder="1" applyAlignment="1">
      <alignment vertical="center"/>
    </xf>
    <xf numFmtId="10" fontId="47" fillId="0" borderId="4" xfId="3" applyNumberFormat="1" applyFont="1" applyBorder="1" applyAlignment="1">
      <alignment horizontal="right" vertical="center"/>
    </xf>
    <xf numFmtId="3" fontId="47" fillId="0" borderId="4" xfId="1" applyNumberFormat="1" applyFont="1" applyBorder="1" applyAlignment="1">
      <alignment horizontal="right" vertical="center"/>
    </xf>
    <xf numFmtId="0" fontId="51" fillId="6" borderId="4" xfId="1" applyFont="1" applyFill="1" applyBorder="1" applyAlignment="1">
      <alignment horizontal="left" vertical="center"/>
    </xf>
    <xf numFmtId="3" fontId="51" fillId="6" borderId="4" xfId="1" applyNumberFormat="1" applyFont="1" applyFill="1" applyBorder="1" applyAlignment="1">
      <alignment vertical="center"/>
    </xf>
    <xf numFmtId="10" fontId="51" fillId="6" borderId="4" xfId="3" applyNumberFormat="1" applyFont="1" applyFill="1" applyBorder="1" applyAlignment="1">
      <alignment vertical="center"/>
    </xf>
    <xf numFmtId="10" fontId="51" fillId="6" borderId="4" xfId="3" applyNumberFormat="1" applyFont="1" applyFill="1" applyBorder="1" applyAlignment="1">
      <alignment horizontal="right" vertical="center"/>
    </xf>
    <xf numFmtId="3" fontId="51" fillId="6" borderId="4" xfId="1" applyNumberFormat="1" applyFont="1" applyFill="1" applyBorder="1" applyAlignment="1">
      <alignment horizontal="right" vertical="center"/>
    </xf>
    <xf numFmtId="0" fontId="59" fillId="5" borderId="0" xfId="1" applyFont="1" applyFill="1" applyAlignment="1">
      <alignment horizontal="left" vertical="center" indent="1"/>
    </xf>
    <xf numFmtId="0" fontId="59" fillId="5" borderId="0" xfId="1" applyFont="1" applyFill="1" applyAlignment="1">
      <alignment horizontal="center" vertical="center"/>
    </xf>
    <xf numFmtId="168" fontId="47" fillId="0" borderId="0" xfId="9" applyNumberFormat="1" applyFont="1" applyAlignment="1">
      <alignment horizontal="center"/>
    </xf>
    <xf numFmtId="2" fontId="47" fillId="0" borderId="0" xfId="9" applyNumberFormat="1" applyFont="1" applyAlignment="1">
      <alignment horizontal="center"/>
    </xf>
    <xf numFmtId="0" fontId="74" fillId="0" borderId="0" xfId="1" applyFont="1"/>
    <xf numFmtId="0" fontId="74" fillId="4" borderId="0" xfId="1" applyFont="1" applyFill="1"/>
    <xf numFmtId="0" fontId="74" fillId="4" borderId="0" xfId="1" applyFont="1" applyFill="1" applyAlignment="1">
      <alignment horizontal="right"/>
    </xf>
    <xf numFmtId="0" fontId="75" fillId="0" borderId="0" xfId="1" applyFont="1"/>
    <xf numFmtId="0" fontId="76" fillId="4" borderId="0" xfId="1" applyFont="1" applyFill="1" applyAlignment="1">
      <alignment horizontal="left"/>
    </xf>
    <xf numFmtId="164" fontId="74" fillId="4" borderId="0" xfId="5" applyNumberFormat="1" applyFont="1" applyFill="1" applyAlignment="1">
      <alignment horizontal="right"/>
    </xf>
    <xf numFmtId="10" fontId="74" fillId="0" borderId="0" xfId="3" applyNumberFormat="1" applyFont="1"/>
    <xf numFmtId="0" fontId="77" fillId="4" borderId="0" xfId="1" applyFont="1" applyFill="1" applyAlignment="1">
      <alignment horizontal="left"/>
    </xf>
    <xf numFmtId="164" fontId="75" fillId="4" borderId="0" xfId="5" applyNumberFormat="1" applyFont="1" applyFill="1" applyAlignment="1">
      <alignment horizontal="right"/>
    </xf>
    <xf numFmtId="10" fontId="75" fillId="0" borderId="0" xfId="3" applyNumberFormat="1" applyFont="1"/>
    <xf numFmtId="0" fontId="75" fillId="4" borderId="0" xfId="1" applyFont="1" applyFill="1"/>
    <xf numFmtId="3" fontId="75" fillId="4" borderId="0" xfId="1" applyNumberFormat="1" applyFont="1" applyFill="1" applyAlignment="1">
      <alignment horizontal="right"/>
    </xf>
    <xf numFmtId="9" fontId="75" fillId="0" borderId="0" xfId="1" applyNumberFormat="1" applyFont="1"/>
    <xf numFmtId="0" fontId="75" fillId="4" borderId="0" xfId="1" applyFont="1" applyFill="1" applyAlignment="1">
      <alignment horizontal="right"/>
    </xf>
    <xf numFmtId="164" fontId="75" fillId="4" borderId="0" xfId="5" applyNumberFormat="1" applyFont="1" applyFill="1"/>
    <xf numFmtId="3" fontId="75" fillId="4" borderId="0" xfId="1" applyNumberFormat="1" applyFont="1" applyFill="1"/>
    <xf numFmtId="3" fontId="75" fillId="0" borderId="0" xfId="1" applyNumberFormat="1" applyFont="1"/>
    <xf numFmtId="3" fontId="78" fillId="4" borderId="0" xfId="1" applyNumberFormat="1" applyFont="1" applyFill="1" applyAlignment="1">
      <alignment horizontal="right"/>
    </xf>
    <xf numFmtId="0" fontId="75" fillId="0" borderId="0" xfId="1" applyFont="1" applyAlignment="1">
      <alignment vertical="center"/>
    </xf>
    <xf numFmtId="3" fontId="75" fillId="0" borderId="0" xfId="1" applyNumberFormat="1" applyFont="1" applyAlignment="1">
      <alignment vertical="center"/>
    </xf>
    <xf numFmtId="0" fontId="79" fillId="0" borderId="0" xfId="1" applyFont="1" applyAlignment="1">
      <alignment horizontal="left" vertical="center"/>
    </xf>
    <xf numFmtId="10" fontId="75" fillId="0" borderId="0" xfId="3" applyNumberFormat="1" applyFont="1" applyAlignment="1">
      <alignment vertical="center"/>
    </xf>
    <xf numFmtId="0" fontId="50" fillId="4" borderId="1" xfId="1" applyFont="1" applyFill="1" applyBorder="1" applyAlignment="1">
      <alignment horizontal="center" vertical="center"/>
    </xf>
    <xf numFmtId="0" fontId="50" fillId="4" borderId="0" xfId="1" applyFont="1" applyFill="1" applyAlignment="1">
      <alignment horizontal="center" vertical="center"/>
    </xf>
    <xf numFmtId="0" fontId="50" fillId="4" borderId="2" xfId="1" applyFont="1" applyFill="1" applyBorder="1" applyAlignment="1">
      <alignment horizontal="center" vertical="center"/>
    </xf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32" fillId="5" borderId="1" xfId="1" applyFont="1" applyFill="1" applyBorder="1" applyAlignment="1">
      <alignment horizontal="left" vertical="center" wrapText="1" indent="1"/>
    </xf>
    <xf numFmtId="0" fontId="32" fillId="5" borderId="0" xfId="1" applyFont="1" applyFill="1" applyAlignment="1">
      <alignment horizontal="left" vertical="center" indent="1"/>
    </xf>
    <xf numFmtId="0" fontId="41" fillId="0" borderId="1" xfId="1" applyFont="1" applyBorder="1" applyAlignment="1">
      <alignment horizontal="center" vertical="center" wrapText="1"/>
    </xf>
    <xf numFmtId="0" fontId="41" fillId="0" borderId="0" xfId="1" applyFont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0" fontId="47" fillId="4" borderId="1" xfId="0" applyFont="1" applyFill="1" applyBorder="1" applyAlignment="1">
      <alignment horizontal="left" vertical="center" wrapText="1"/>
    </xf>
    <xf numFmtId="0" fontId="47" fillId="4" borderId="0" xfId="0" applyFont="1" applyFill="1" applyAlignment="1">
      <alignment horizontal="left" vertical="center" wrapText="1"/>
    </xf>
    <xf numFmtId="0" fontId="47" fillId="4" borderId="2" xfId="0" applyFont="1" applyFill="1" applyBorder="1" applyAlignment="1">
      <alignment horizontal="left" vertical="center" wrapText="1"/>
    </xf>
    <xf numFmtId="0" fontId="47" fillId="4" borderId="3" xfId="0" applyFont="1" applyFill="1" applyBorder="1" applyAlignment="1">
      <alignment horizontal="left" vertical="center" wrapText="1"/>
    </xf>
    <xf numFmtId="0" fontId="47" fillId="4" borderId="4" xfId="0" applyFont="1" applyFill="1" applyBorder="1" applyAlignment="1">
      <alignment horizontal="left" vertical="center" wrapText="1"/>
    </xf>
    <xf numFmtId="0" fontId="47" fillId="4" borderId="5" xfId="0" applyFont="1" applyFill="1" applyBorder="1" applyAlignment="1">
      <alignment horizontal="left" vertical="center" wrapText="1"/>
    </xf>
    <xf numFmtId="0" fontId="46" fillId="4" borderId="0" xfId="1" applyFont="1" applyFill="1" applyAlignment="1">
      <alignment horizontal="center" vertical="center"/>
    </xf>
    <xf numFmtId="0" fontId="47" fillId="4" borderId="0" xfId="1" applyFont="1" applyFill="1" applyAlignment="1">
      <alignment horizontal="left" vertical="center" wrapText="1"/>
    </xf>
    <xf numFmtId="0" fontId="32" fillId="5" borderId="0" xfId="1" applyFont="1" applyFill="1" applyAlignment="1">
      <alignment horizontal="left" vertical="center" wrapText="1" indent="1"/>
    </xf>
    <xf numFmtId="0" fontId="29" fillId="0" borderId="3" xfId="1" applyFont="1" applyBorder="1" applyAlignment="1">
      <alignment horizontal="left" indent="2"/>
    </xf>
    <xf numFmtId="0" fontId="29" fillId="0" borderId="4" xfId="1" applyFont="1" applyBorder="1" applyAlignment="1">
      <alignment horizontal="left" indent="2"/>
    </xf>
    <xf numFmtId="0" fontId="29" fillId="0" borderId="5" xfId="1" applyFont="1" applyBorder="1" applyAlignment="1">
      <alignment horizontal="left" indent="2"/>
    </xf>
    <xf numFmtId="0" fontId="54" fillId="0" borderId="0" xfId="1" applyFont="1" applyAlignment="1">
      <alignment horizontal="center" vertical="center" wrapText="1"/>
    </xf>
    <xf numFmtId="0" fontId="32" fillId="5" borderId="1" xfId="1" applyFont="1" applyFill="1" applyBorder="1" applyAlignment="1">
      <alignment horizontal="left" vertical="center" wrapText="1"/>
    </xf>
    <xf numFmtId="0" fontId="32" fillId="5" borderId="0" xfId="1" applyFont="1" applyFill="1" applyAlignment="1">
      <alignment horizontal="left" vertical="center" wrapText="1"/>
    </xf>
    <xf numFmtId="0" fontId="32" fillId="5" borderId="2" xfId="1" applyFont="1" applyFill="1" applyBorder="1" applyAlignment="1">
      <alignment horizontal="left" vertical="center" wrapText="1"/>
    </xf>
    <xf numFmtId="0" fontId="32" fillId="5" borderId="1" xfId="1" applyFont="1" applyFill="1" applyBorder="1" applyAlignment="1">
      <alignment horizontal="left" vertical="center" wrapText="1" indent="2"/>
    </xf>
    <xf numFmtId="0" fontId="32" fillId="5" borderId="0" xfId="1" applyFont="1" applyFill="1" applyAlignment="1">
      <alignment horizontal="left" vertical="center" wrapText="1" indent="2"/>
    </xf>
    <xf numFmtId="0" fontId="48" fillId="5" borderId="0" xfId="1" applyFont="1" applyFill="1" applyAlignment="1">
      <alignment horizontal="center" vertical="center" wrapText="1"/>
    </xf>
    <xf numFmtId="0" fontId="56" fillId="5" borderId="0" xfId="1" applyFont="1" applyFill="1" applyAlignment="1">
      <alignment horizontal="center" vertical="center" wrapText="1"/>
    </xf>
    <xf numFmtId="0" fontId="48" fillId="5" borderId="0" xfId="1" applyFont="1" applyFill="1" applyAlignment="1">
      <alignment horizontal="center" vertical="center"/>
    </xf>
    <xf numFmtId="0" fontId="58" fillId="4" borderId="6" xfId="1" applyFont="1" applyFill="1" applyBorder="1" applyAlignment="1">
      <alignment horizontal="center" vertical="center"/>
    </xf>
    <xf numFmtId="0" fontId="58" fillId="4" borderId="7" xfId="1" applyFont="1" applyFill="1" applyBorder="1" applyAlignment="1">
      <alignment horizontal="center" vertical="center"/>
    </xf>
    <xf numFmtId="0" fontId="58" fillId="4" borderId="8" xfId="1" applyFont="1" applyFill="1" applyBorder="1" applyAlignment="1">
      <alignment horizontal="center" vertical="center"/>
    </xf>
    <xf numFmtId="1" fontId="32" fillId="5" borderId="0" xfId="13" applyNumberFormat="1" applyFont="1" applyFill="1" applyAlignment="1">
      <alignment horizontal="left" vertical="center" wrapText="1" indent="1"/>
    </xf>
  </cellXfs>
  <cellStyles count="14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B2B75"/>
      <color rgb="FF011389"/>
      <color rgb="FF283380"/>
      <color rgb="FF28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1342329861.1500003</c:v>
                </c:pt>
                <c:pt idx="1">
                  <c:v>1001559950.3900003</c:v>
                </c:pt>
                <c:pt idx="2">
                  <c:v>668481638.12000084</c:v>
                </c:pt>
                <c:pt idx="3">
                  <c:v>486215364.31000024</c:v>
                </c:pt>
                <c:pt idx="4">
                  <c:v>176650352.24999991</c:v>
                </c:pt>
                <c:pt idx="5">
                  <c:v>288281386.11999989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1242151178.1000004</c:v>
                </c:pt>
                <c:pt idx="1">
                  <c:v>1003145510.7899998</c:v>
                </c:pt>
                <c:pt idx="2">
                  <c:v>895209435.56999981</c:v>
                </c:pt>
                <c:pt idx="3">
                  <c:v>346896435.61000001</c:v>
                </c:pt>
                <c:pt idx="4">
                  <c:v>185275499.38999996</c:v>
                </c:pt>
                <c:pt idx="5">
                  <c:v>279083456.56999993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Nac!$O$13:$O$14</c:f>
              <c:numCache>
                <c:formatCode>_(* #,##0_);_(* \(#,##0\);_(* "-"??_);_(@_)</c:formatCode>
                <c:ptCount val="2"/>
                <c:pt idx="0">
                  <c:v>3937340680.8700004</c:v>
                </c:pt>
                <c:pt idx="1">
                  <c:v>3949800941.5671773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JULIO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2.4691358024691357E-2"/>
                  <c:y val="5.244198093659345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5.7613168724279837E-2"/>
                  <c:y val="-6.419360408896256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Nac!$O$8:$O$9</c:f>
              <c:numCache>
                <c:formatCode>_(* #,##0_);_(* \(#,##0\);_(* "-"??_);_(@_)</c:formatCode>
                <c:ptCount val="2"/>
                <c:pt idx="0">
                  <c:v>26177871.469999999</c:v>
                </c:pt>
                <c:pt idx="1">
                  <c:v>24294102.899999954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864002.72</c:v>
                </c:pt>
                <c:pt idx="1">
                  <c:v>741605288.18000007</c:v>
                </c:pt>
                <c:pt idx="2">
                  <c:v>742469290.9000001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4786433.7200000016</c:v>
                </c:pt>
                <c:pt idx="1">
                  <c:v>603389344.59000051</c:v>
                </c:pt>
                <c:pt idx="2">
                  <c:v>608175778.31000054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864002.72</c:v>
                </c:pt>
                <c:pt idx="1">
                  <c:v>399647418.04999983</c:v>
                </c:pt>
                <c:pt idx="2">
                  <c:v>400511420.76999986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4786433.7200000016</c:v>
                </c:pt>
                <c:pt idx="1">
                  <c:v>315870687.51947939</c:v>
                </c:pt>
                <c:pt idx="2">
                  <c:v>320657121.23947942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727178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534947" cy="828736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531474</xdr:colOff>
      <xdr:row>4</xdr:row>
      <xdr:rowOff>45971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E246D7-390A-43EF-8957-8566A61234E8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JULIO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Enero-Julio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Enero-Julio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8</xdr:row>
      <xdr:rowOff>97154</xdr:rowOff>
    </xdr:from>
    <xdr:to>
      <xdr:col>5</xdr:col>
      <xdr:colOff>714374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857249</xdr:colOff>
      <xdr:row>8</xdr:row>
      <xdr:rowOff>82551</xdr:rowOff>
    </xdr:from>
    <xdr:to>
      <xdr:col>8</xdr:col>
      <xdr:colOff>190499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285750</xdr:colOff>
      <xdr:row>8</xdr:row>
      <xdr:rowOff>88900</xdr:rowOff>
    </xdr:from>
    <xdr:to>
      <xdr:col>3</xdr:col>
      <xdr:colOff>190500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304800</xdr:colOff>
      <xdr:row>38</xdr:row>
      <xdr:rowOff>136731</xdr:rowOff>
    </xdr:from>
    <xdr:to>
      <xdr:col>8</xdr:col>
      <xdr:colOff>266700</xdr:colOff>
      <xdr:row>62</xdr:row>
      <xdr:rowOff>6350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14350" y="8433006"/>
          <a:ext cx="9553575" cy="3517694"/>
          <a:chOff x="742598" y="9276354"/>
          <a:chExt cx="11058287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501385" y="9292228"/>
          <a:ext cx="3694256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349995" y="9291654"/>
          <a:ext cx="3450890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457156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JULIO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JULIO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JULIO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JULIO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JULIO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53</xdr:row>
      <xdr:rowOff>61652</xdr:rowOff>
    </xdr:from>
    <xdr:to>
      <xdr:col>12</xdr:col>
      <xdr:colOff>762000</xdr:colOff>
      <xdr:row>60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2849" y="18063902"/>
          <a:ext cx="16506008" cy="146022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Silvercross, Picaval, Másvalores, Plusbursátil y Asesoval 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54</xdr:row>
      <xdr:rowOff>15932</xdr:rowOff>
    </xdr:from>
    <xdr:to>
      <xdr:col>13</xdr:col>
      <xdr:colOff>426720</xdr:colOff>
      <xdr:row>61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Másvalores, Plusbursátil y Asesoval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13</xdr:col>
      <xdr:colOff>32658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3175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6381" y="7337425"/>
          <a:ext cx="12379325" cy="5274628"/>
          <a:chOff x="53975" y="9245600"/>
          <a:chExt cx="9791700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03800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93" zoomScaleNormal="93" workbookViewId="0">
      <selection activeCell="J8" sqref="J8"/>
    </sheetView>
  </sheetViews>
  <sheetFormatPr baseColWidth="10" defaultColWidth="11.42578125" defaultRowHeight="15" x14ac:dyDescent="0.25"/>
  <cols>
    <col min="5" max="5" width="13.7109375" customWidth="1"/>
    <col min="6" max="6" width="13.85546875" customWidth="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zoomScaleNormal="100" workbookViewId="0">
      <selection activeCell="D44" sqref="D44"/>
    </sheetView>
  </sheetViews>
  <sheetFormatPr baseColWidth="10" defaultColWidth="11.5703125" defaultRowHeight="19.5" x14ac:dyDescent="0.25"/>
  <cols>
    <col min="1" max="1" width="0.7109375" style="8" customWidth="1"/>
    <col min="2" max="2" width="34.7109375" style="8" customWidth="1"/>
    <col min="3" max="4" width="29" style="8" customWidth="1"/>
    <col min="5" max="5" width="11.42578125" style="8" hidden="1" customWidth="1"/>
    <col min="6" max="6" width="22.7109375" style="8" customWidth="1"/>
    <col min="7" max="7" width="24" style="8" customWidth="1"/>
    <col min="8" max="8" width="48.5703125" style="8" customWidth="1"/>
    <col min="9" max="9" width="11.5703125" style="8"/>
    <col min="10" max="10" width="17.140625" style="8" bestFit="1" customWidth="1"/>
    <col min="11" max="11" width="15.28515625" style="8" customWidth="1"/>
    <col min="12" max="16384" width="11.5703125" style="8"/>
  </cols>
  <sheetData>
    <row r="1" spans="1:13" ht="73.5" customHeight="1" x14ac:dyDescent="0.25">
      <c r="B1" s="467" t="s">
        <v>0</v>
      </c>
      <c r="C1" s="468"/>
      <c r="D1" s="105"/>
      <c r="E1" s="105"/>
      <c r="F1" s="105"/>
      <c r="G1" s="123"/>
    </row>
    <row r="2" spans="1:13" ht="9.75" customHeight="1" x14ac:dyDescent="0.25">
      <c r="B2" s="469" t="s">
        <v>1</v>
      </c>
      <c r="C2" s="470"/>
      <c r="D2" s="470"/>
      <c r="E2" s="470"/>
      <c r="F2" s="470"/>
      <c r="G2" s="471"/>
    </row>
    <row r="3" spans="1:13" s="9" customFormat="1" ht="23.25" customHeight="1" x14ac:dyDescent="0.25">
      <c r="B3" s="469"/>
      <c r="C3" s="470"/>
      <c r="D3" s="470"/>
      <c r="E3" s="470"/>
      <c r="F3" s="470"/>
      <c r="G3" s="471"/>
      <c r="H3" s="124"/>
      <c r="I3" s="8"/>
      <c r="J3" s="8"/>
      <c r="K3" s="8"/>
      <c r="L3" s="8"/>
      <c r="M3" s="8"/>
    </row>
    <row r="4" spans="1:13" s="11" customFormat="1" ht="68.45" customHeight="1" x14ac:dyDescent="0.25">
      <c r="B4" s="472" t="s">
        <v>2</v>
      </c>
      <c r="C4" s="473"/>
      <c r="D4" s="473"/>
      <c r="E4" s="473"/>
      <c r="F4" s="473"/>
      <c r="G4" s="474"/>
      <c r="H4" s="10"/>
      <c r="I4" s="10"/>
      <c r="J4" s="10"/>
      <c r="K4" s="10"/>
      <c r="L4" s="10"/>
      <c r="M4" s="10"/>
    </row>
    <row r="5" spans="1:13" s="11" customFormat="1" ht="68.45" customHeight="1" x14ac:dyDescent="0.25">
      <c r="B5" s="475"/>
      <c r="C5" s="476"/>
      <c r="D5" s="476"/>
      <c r="E5" s="476"/>
      <c r="F5" s="476"/>
      <c r="G5" s="477"/>
      <c r="H5" s="10"/>
      <c r="I5" s="10"/>
      <c r="J5" s="10"/>
      <c r="K5" s="10"/>
      <c r="L5" s="10"/>
      <c r="M5" s="10"/>
    </row>
    <row r="6" spans="1:13" s="9" customFormat="1" x14ac:dyDescent="0.25">
      <c r="B6" s="30"/>
      <c r="C6" s="31"/>
      <c r="D6" s="31"/>
      <c r="E6" s="31"/>
      <c r="F6" s="32"/>
      <c r="G6" s="33"/>
      <c r="H6" s="12"/>
      <c r="I6" s="8"/>
      <c r="J6" s="8"/>
      <c r="K6" s="8"/>
      <c r="L6" s="8"/>
      <c r="M6" s="8"/>
    </row>
    <row r="7" spans="1:13" s="9" customFormat="1" x14ac:dyDescent="0.25">
      <c r="A7" s="106"/>
      <c r="B7" s="464" t="s">
        <v>3</v>
      </c>
      <c r="C7" s="465"/>
      <c r="D7" s="465"/>
      <c r="E7" s="465"/>
      <c r="F7" s="465"/>
      <c r="G7" s="466"/>
      <c r="H7" s="12"/>
      <c r="I7" s="8"/>
      <c r="J7" s="8"/>
      <c r="K7" s="8"/>
      <c r="L7" s="8"/>
      <c r="M7" s="8"/>
    </row>
    <row r="8" spans="1:13" s="9" customFormat="1" x14ac:dyDescent="0.25">
      <c r="A8" s="106"/>
      <c r="B8" s="464" t="s">
        <v>4</v>
      </c>
      <c r="C8" s="465"/>
      <c r="D8" s="465"/>
      <c r="E8" s="465"/>
      <c r="F8" s="465"/>
      <c r="G8" s="466"/>
      <c r="H8" s="12"/>
      <c r="I8" s="8"/>
      <c r="J8" s="8"/>
      <c r="K8" s="8"/>
      <c r="L8" s="8"/>
      <c r="M8" s="8"/>
    </row>
    <row r="9" spans="1:13" s="9" customFormat="1" x14ac:dyDescent="0.25">
      <c r="A9" s="106"/>
      <c r="B9" s="464" t="s">
        <v>5</v>
      </c>
      <c r="C9" s="465"/>
      <c r="D9" s="465"/>
      <c r="E9" s="465"/>
      <c r="F9" s="465"/>
      <c r="G9" s="466"/>
      <c r="H9" s="12"/>
      <c r="I9" s="8"/>
      <c r="J9" s="8"/>
      <c r="K9" s="8"/>
      <c r="L9" s="8"/>
      <c r="M9" s="8"/>
    </row>
    <row r="10" spans="1:13" s="9" customFormat="1" x14ac:dyDescent="0.25">
      <c r="A10" s="106"/>
      <c r="B10" s="461" t="s">
        <v>6</v>
      </c>
      <c r="C10" s="462"/>
      <c r="D10" s="462"/>
      <c r="E10" s="462"/>
      <c r="F10" s="462"/>
      <c r="G10" s="463"/>
      <c r="H10" s="12"/>
      <c r="I10" s="8"/>
      <c r="J10" s="8"/>
      <c r="K10" s="8"/>
      <c r="L10" s="8"/>
      <c r="M10" s="8"/>
    </row>
    <row r="11" spans="1:13" s="9" customFormat="1" x14ac:dyDescent="0.25">
      <c r="A11" s="106"/>
      <c r="B11" s="107"/>
      <c r="C11" s="108"/>
      <c r="D11" s="109"/>
      <c r="E11" s="108"/>
      <c r="F11" s="108"/>
      <c r="G11" s="110"/>
      <c r="H11" s="13"/>
      <c r="I11" s="8"/>
      <c r="J11" s="8"/>
      <c r="K11" s="8"/>
      <c r="L11" s="8"/>
      <c r="M11" s="8"/>
    </row>
    <row r="12" spans="1:13" s="9" customFormat="1" ht="23.25" x14ac:dyDescent="0.25">
      <c r="A12" s="106"/>
      <c r="B12" s="111"/>
      <c r="C12" s="112" t="s">
        <v>7</v>
      </c>
      <c r="D12" s="112" t="s">
        <v>7</v>
      </c>
      <c r="E12" s="112"/>
      <c r="F12" s="112" t="s">
        <v>8</v>
      </c>
      <c r="G12" s="113" t="s">
        <v>9</v>
      </c>
      <c r="H12" s="14"/>
      <c r="I12" s="8"/>
      <c r="J12" s="8"/>
      <c r="K12" s="8"/>
      <c r="L12" s="8"/>
      <c r="M12" s="8"/>
    </row>
    <row r="13" spans="1:13" s="9" customFormat="1" ht="23.25" x14ac:dyDescent="0.25">
      <c r="A13" s="106"/>
      <c r="B13" s="111"/>
      <c r="C13" s="114" t="s">
        <v>10</v>
      </c>
      <c r="D13" s="112" t="s">
        <v>11</v>
      </c>
      <c r="E13" s="115"/>
      <c r="F13" s="114" t="s">
        <v>12</v>
      </c>
      <c r="G13" s="116" t="s">
        <v>13</v>
      </c>
      <c r="H13" s="15"/>
      <c r="I13" s="8"/>
      <c r="J13" s="8"/>
      <c r="K13" s="8"/>
      <c r="L13" s="8"/>
      <c r="M13" s="8"/>
    </row>
    <row r="14" spans="1:13" s="9" customFormat="1" ht="23.25" x14ac:dyDescent="0.25">
      <c r="A14" s="106"/>
      <c r="B14" s="117" t="s">
        <v>14</v>
      </c>
      <c r="C14" s="118">
        <v>864002.72</v>
      </c>
      <c r="D14" s="118">
        <v>4786433.7200000016</v>
      </c>
      <c r="E14" s="119"/>
      <c r="F14" s="120">
        <f>SUM(C14:E14)</f>
        <v>5650436.4400000013</v>
      </c>
      <c r="G14" s="121">
        <v>0.1529090237850724</v>
      </c>
      <c r="H14" s="16"/>
      <c r="I14" s="17"/>
      <c r="J14" s="5"/>
      <c r="K14" s="8"/>
      <c r="L14" s="8"/>
      <c r="M14" s="8"/>
    </row>
    <row r="15" spans="1:13" s="9" customFormat="1" ht="23.25" x14ac:dyDescent="0.25">
      <c r="A15" s="106"/>
      <c r="B15" s="117" t="s">
        <v>15</v>
      </c>
      <c r="C15" s="118">
        <v>741605288.18000007</v>
      </c>
      <c r="D15" s="118">
        <v>603389344.59000051</v>
      </c>
      <c r="E15" s="120"/>
      <c r="F15" s="120">
        <f>SUM(C15:E15)</f>
        <v>1344994632.7700005</v>
      </c>
      <c r="G15" s="121">
        <v>0.55138159670769304</v>
      </c>
      <c r="H15" s="16"/>
      <c r="I15" s="8"/>
      <c r="J15" s="8"/>
      <c r="K15" s="8"/>
      <c r="L15" s="8"/>
      <c r="M15" s="8"/>
    </row>
    <row r="16" spans="1:13" s="9" customFormat="1" ht="23.25" x14ac:dyDescent="0.25">
      <c r="A16" s="106"/>
      <c r="B16" s="122" t="s">
        <v>16</v>
      </c>
      <c r="C16" s="118">
        <f>SUM(C14:C15)</f>
        <v>742469290.9000001</v>
      </c>
      <c r="D16" s="118">
        <f>SUM(D14:D15)</f>
        <v>608175778.31000054</v>
      </c>
      <c r="E16" s="118"/>
      <c r="F16" s="120">
        <f>SUM(F14:F15)</f>
        <v>1350645069.2100005</v>
      </c>
      <c r="G16" s="121">
        <v>0.54971458292464237</v>
      </c>
      <c r="H16" s="16"/>
      <c r="I16" s="8"/>
      <c r="J16" s="6"/>
      <c r="K16" s="8"/>
      <c r="L16" s="8"/>
      <c r="M16" s="8"/>
    </row>
    <row r="17" spans="2:13" s="9" customFormat="1" ht="23.25" x14ac:dyDescent="0.25">
      <c r="B17" s="39"/>
      <c r="C17" s="26"/>
      <c r="D17" s="34"/>
      <c r="E17" s="26"/>
      <c r="F17" s="27"/>
      <c r="G17" s="40"/>
      <c r="H17" s="18"/>
      <c r="I17" s="8"/>
      <c r="J17" s="8"/>
      <c r="K17" s="8"/>
      <c r="L17" s="8"/>
      <c r="M17" s="8"/>
    </row>
    <row r="18" spans="2:13" s="9" customFormat="1" ht="23.25" x14ac:dyDescent="0.25">
      <c r="B18" s="25"/>
      <c r="C18" s="26"/>
      <c r="D18" s="34"/>
      <c r="E18" s="26"/>
      <c r="F18" s="27"/>
      <c r="G18" s="27"/>
      <c r="H18" s="18"/>
      <c r="I18" s="8"/>
      <c r="J18" s="8"/>
      <c r="K18" s="8"/>
      <c r="L18" s="8"/>
      <c r="M18" s="8"/>
    </row>
    <row r="19" spans="2:13" s="9" customFormat="1" ht="23.25" x14ac:dyDescent="0.25">
      <c r="B19" s="25"/>
      <c r="C19" s="26"/>
      <c r="D19" s="34"/>
      <c r="E19" s="26"/>
      <c r="F19" s="27"/>
      <c r="G19" s="27"/>
      <c r="H19" s="18"/>
      <c r="I19" s="8"/>
      <c r="J19" s="8"/>
      <c r="K19" s="8"/>
      <c r="L19" s="8"/>
      <c r="M19" s="8"/>
    </row>
    <row r="20" spans="2:13" s="9" customFormat="1" ht="23.25" x14ac:dyDescent="0.25">
      <c r="B20" s="25"/>
      <c r="C20" s="26"/>
      <c r="D20" s="34"/>
      <c r="E20" s="26"/>
      <c r="F20" s="27"/>
      <c r="G20" s="27"/>
      <c r="H20" s="18"/>
      <c r="I20" s="8"/>
      <c r="J20" s="8"/>
      <c r="K20" s="8"/>
      <c r="L20" s="8"/>
      <c r="M20" s="8"/>
    </row>
    <row r="21" spans="2:13" s="9" customFormat="1" ht="23.25" x14ac:dyDescent="0.25">
      <c r="B21" s="25"/>
      <c r="C21" s="26"/>
      <c r="D21" s="34"/>
      <c r="E21" s="26"/>
      <c r="F21" s="27"/>
      <c r="G21" s="27"/>
      <c r="H21" s="18"/>
      <c r="I21" s="8"/>
      <c r="J21" s="8"/>
      <c r="K21" s="8"/>
      <c r="L21" s="8"/>
      <c r="M21" s="8"/>
    </row>
    <row r="22" spans="2:13" s="9" customFormat="1" ht="23.25" x14ac:dyDescent="0.25">
      <c r="B22" s="25"/>
      <c r="C22" s="26"/>
      <c r="D22" s="26"/>
      <c r="E22" s="26"/>
      <c r="F22" s="27"/>
      <c r="G22" s="27"/>
      <c r="H22" s="18"/>
      <c r="I22" s="8"/>
      <c r="J22" s="8"/>
      <c r="K22" s="8"/>
      <c r="L22" s="8"/>
      <c r="M22" s="8"/>
    </row>
    <row r="23" spans="2:13" s="9" customFormat="1" ht="23.25" x14ac:dyDescent="0.25">
      <c r="B23" s="28"/>
      <c r="C23" s="28"/>
      <c r="D23" s="28"/>
      <c r="E23" s="28"/>
      <c r="F23" s="27"/>
      <c r="G23" s="27"/>
      <c r="H23" s="18"/>
      <c r="I23" s="19"/>
      <c r="J23" s="20" t="s">
        <v>17</v>
      </c>
      <c r="K23" s="20" t="s">
        <v>18</v>
      </c>
      <c r="L23" s="8"/>
      <c r="M23" s="8"/>
    </row>
    <row r="24" spans="2:13" s="9" customFormat="1" ht="23.25" x14ac:dyDescent="0.25">
      <c r="B24" s="28"/>
      <c r="C24" s="28"/>
      <c r="D24" s="28"/>
      <c r="E24" s="28"/>
      <c r="F24" s="27"/>
      <c r="G24" s="27"/>
      <c r="H24" s="18"/>
      <c r="I24" s="19" t="s">
        <v>14</v>
      </c>
      <c r="J24" s="21">
        <v>864002.72</v>
      </c>
      <c r="K24" s="21">
        <v>4786433.7200000016</v>
      </c>
      <c r="L24" s="8"/>
      <c r="M24" s="8"/>
    </row>
    <row r="25" spans="2:13" s="9" customFormat="1" ht="23.25" x14ac:dyDescent="0.25">
      <c r="B25" s="28"/>
      <c r="C25" s="28"/>
      <c r="D25" s="28"/>
      <c r="E25" s="28"/>
      <c r="F25" s="27"/>
      <c r="G25" s="27"/>
      <c r="H25" s="18"/>
      <c r="I25" s="19" t="s">
        <v>15</v>
      </c>
      <c r="J25" s="21">
        <v>741605288.18000007</v>
      </c>
      <c r="K25" s="21">
        <v>603389344.59000051</v>
      </c>
      <c r="L25" s="8"/>
      <c r="M25" s="8"/>
    </row>
    <row r="26" spans="2:13" s="9" customFormat="1" ht="23.25" x14ac:dyDescent="0.25">
      <c r="B26" s="28"/>
      <c r="C26" s="28"/>
      <c r="D26" s="28"/>
      <c r="E26" s="28"/>
      <c r="F26" s="27"/>
      <c r="G26" s="27"/>
      <c r="H26" s="18"/>
      <c r="I26" s="19" t="s">
        <v>16</v>
      </c>
      <c r="J26" s="21">
        <v>742469290.9000001</v>
      </c>
      <c r="K26" s="21">
        <v>608175778.31000054</v>
      </c>
      <c r="L26" s="8"/>
      <c r="M26" s="8"/>
    </row>
    <row r="27" spans="2:13" s="9" customFormat="1" ht="23.25" x14ac:dyDescent="0.25">
      <c r="B27" s="29"/>
      <c r="C27" s="28"/>
      <c r="D27" s="28"/>
      <c r="E27" s="28"/>
      <c r="F27" s="27"/>
      <c r="G27" s="27"/>
      <c r="H27" s="18"/>
      <c r="I27" s="8"/>
      <c r="J27" s="8"/>
      <c r="K27" s="8"/>
      <c r="L27" s="8"/>
      <c r="M27" s="8"/>
    </row>
    <row r="28" spans="2:13" s="9" customFormat="1" ht="23.25" x14ac:dyDescent="0.25">
      <c r="B28" s="29"/>
      <c r="C28" s="28"/>
      <c r="D28" s="28"/>
      <c r="E28" s="28"/>
      <c r="F28" s="27"/>
      <c r="G28" s="27"/>
      <c r="H28" s="18"/>
      <c r="I28" s="8"/>
      <c r="J28" s="23"/>
      <c r="K28" s="8"/>
      <c r="L28" s="8"/>
      <c r="M28" s="8"/>
    </row>
    <row r="29" spans="2:13" s="9" customFormat="1" ht="23.25" x14ac:dyDescent="0.25">
      <c r="B29" s="29"/>
      <c r="C29" s="28"/>
      <c r="D29" s="28"/>
      <c r="E29" s="28"/>
      <c r="F29" s="27"/>
      <c r="G29" s="27"/>
      <c r="H29" s="18"/>
      <c r="I29" s="8"/>
      <c r="J29" s="23"/>
      <c r="K29" s="8"/>
      <c r="L29" s="8"/>
      <c r="M29" s="8"/>
    </row>
    <row r="30" spans="2:13" s="9" customFormat="1" ht="23.25" x14ac:dyDescent="0.25">
      <c r="B30" s="29"/>
      <c r="C30" s="28"/>
      <c r="D30" s="28"/>
      <c r="E30" s="28"/>
      <c r="F30" s="27"/>
      <c r="G30" s="27"/>
      <c r="H30" s="18"/>
      <c r="I30" s="8"/>
      <c r="J30" s="8"/>
      <c r="K30" s="8"/>
      <c r="L30" s="8"/>
      <c r="M30" s="8"/>
    </row>
    <row r="31" spans="2:13" s="9" customFormat="1" ht="23.25" x14ac:dyDescent="0.25">
      <c r="B31" s="29"/>
      <c r="C31" s="28"/>
      <c r="D31" s="28"/>
      <c r="E31" s="28"/>
      <c r="F31" s="27"/>
      <c r="G31" s="27"/>
      <c r="H31" s="18"/>
      <c r="I31" s="8"/>
      <c r="J31" s="8"/>
      <c r="K31" s="8"/>
      <c r="L31" s="8"/>
      <c r="M31" s="8"/>
    </row>
    <row r="32" spans="2:13" s="9" customFormat="1" ht="23.25" x14ac:dyDescent="0.25">
      <c r="B32" s="29"/>
      <c r="C32" s="28"/>
      <c r="D32" s="28"/>
      <c r="E32" s="28"/>
      <c r="F32" s="27"/>
      <c r="G32" s="27"/>
      <c r="H32" s="18"/>
      <c r="I32" s="8"/>
      <c r="J32" s="8"/>
      <c r="K32" s="8"/>
      <c r="L32" s="8"/>
      <c r="M32" s="8"/>
    </row>
    <row r="33" spans="2:13" s="9" customFormat="1" ht="23.25" x14ac:dyDescent="0.25">
      <c r="B33" s="29"/>
      <c r="C33" s="28"/>
      <c r="D33" s="28"/>
      <c r="E33" s="28"/>
      <c r="F33" s="27"/>
      <c r="G33" s="27"/>
      <c r="H33" s="18"/>
      <c r="I33" s="8"/>
      <c r="J33" s="8"/>
      <c r="K33" s="8"/>
      <c r="L33" s="8"/>
      <c r="M33" s="8"/>
    </row>
    <row r="34" spans="2:13" s="9" customFormat="1" x14ac:dyDescent="0.25">
      <c r="B34" s="35"/>
      <c r="C34" s="36"/>
      <c r="D34" s="36"/>
      <c r="E34" s="36"/>
      <c r="F34" s="37"/>
      <c r="G34" s="38"/>
      <c r="H34" s="7"/>
      <c r="I34" s="8"/>
      <c r="J34" s="8"/>
      <c r="K34" s="8"/>
      <c r="L34" s="8"/>
      <c r="M34" s="8"/>
    </row>
    <row r="35" spans="2:13" s="9" customFormat="1" x14ac:dyDescent="0.25">
      <c r="B35" s="464" t="s">
        <v>19</v>
      </c>
      <c r="C35" s="465"/>
      <c r="D35" s="465"/>
      <c r="E35" s="465"/>
      <c r="F35" s="465"/>
      <c r="G35" s="466"/>
      <c r="H35" s="7"/>
      <c r="I35" s="8"/>
      <c r="J35" s="24"/>
      <c r="K35" s="8"/>
      <c r="L35" s="8"/>
      <c r="M35" s="8"/>
    </row>
    <row r="36" spans="2:13" s="9" customFormat="1" x14ac:dyDescent="0.25">
      <c r="B36" s="464" t="s">
        <v>4</v>
      </c>
      <c r="C36" s="465"/>
      <c r="D36" s="465"/>
      <c r="E36" s="465"/>
      <c r="F36" s="465"/>
      <c r="G36" s="466"/>
      <c r="H36" s="7"/>
      <c r="I36" s="8"/>
      <c r="J36" s="8"/>
      <c r="K36" s="8"/>
      <c r="L36" s="8"/>
      <c r="M36" s="8"/>
    </row>
    <row r="37" spans="2:13" s="9" customFormat="1" x14ac:dyDescent="0.25">
      <c r="B37" s="464" t="str">
        <f>+B9</f>
        <v>EN JULIO DE 2023</v>
      </c>
      <c r="C37" s="465"/>
      <c r="D37" s="465"/>
      <c r="E37" s="465"/>
      <c r="F37" s="465"/>
      <c r="G37" s="466"/>
      <c r="H37" s="7"/>
      <c r="I37" s="8"/>
      <c r="J37" s="8"/>
      <c r="K37" s="8"/>
      <c r="L37" s="8"/>
      <c r="M37" s="8"/>
    </row>
    <row r="38" spans="2:13" s="9" customFormat="1" x14ac:dyDescent="0.25">
      <c r="B38" s="461" t="s">
        <v>20</v>
      </c>
      <c r="C38" s="462"/>
      <c r="D38" s="462"/>
      <c r="E38" s="462"/>
      <c r="F38" s="462"/>
      <c r="G38" s="463"/>
      <c r="H38" s="7"/>
      <c r="I38" s="8"/>
      <c r="J38" s="8"/>
      <c r="K38" s="8"/>
      <c r="L38" s="8"/>
      <c r="M38" s="8"/>
    </row>
    <row r="39" spans="2:13" s="9" customFormat="1" x14ac:dyDescent="0.25">
      <c r="B39" s="125"/>
      <c r="C39" s="126"/>
      <c r="D39" s="127"/>
      <c r="E39" s="126"/>
      <c r="F39" s="126"/>
      <c r="G39" s="128"/>
      <c r="H39" s="8"/>
      <c r="I39" s="8"/>
      <c r="J39" s="8"/>
      <c r="K39" s="8"/>
      <c r="L39" s="8"/>
      <c r="M39" s="8"/>
    </row>
    <row r="40" spans="2:13" s="9" customFormat="1" ht="23.25" x14ac:dyDescent="0.25">
      <c r="B40" s="125"/>
      <c r="C40" s="129" t="s">
        <v>7</v>
      </c>
      <c r="D40" s="129" t="s">
        <v>7</v>
      </c>
      <c r="E40" s="129"/>
      <c r="F40" s="129" t="s">
        <v>8</v>
      </c>
      <c r="G40" s="130" t="s">
        <v>9</v>
      </c>
      <c r="H40" s="14"/>
      <c r="I40" s="8"/>
      <c r="J40" s="8"/>
      <c r="K40" s="8"/>
      <c r="L40" s="8"/>
      <c r="M40" s="8"/>
    </row>
    <row r="41" spans="2:13" s="9" customFormat="1" ht="23.25" x14ac:dyDescent="0.25">
      <c r="B41" s="125"/>
      <c r="C41" s="131" t="s">
        <v>10</v>
      </c>
      <c r="D41" s="129" t="s">
        <v>11</v>
      </c>
      <c r="E41" s="132"/>
      <c r="F41" s="131" t="s">
        <v>12</v>
      </c>
      <c r="G41" s="133" t="s">
        <v>13</v>
      </c>
      <c r="H41" s="15"/>
      <c r="I41" s="8"/>
      <c r="J41" s="8"/>
      <c r="K41" s="8"/>
      <c r="L41" s="8"/>
      <c r="M41" s="8"/>
    </row>
    <row r="42" spans="2:13" s="9" customFormat="1" ht="23.25" x14ac:dyDescent="0.25">
      <c r="B42" s="134" t="s">
        <v>14</v>
      </c>
      <c r="C42" s="157">
        <v>864002.72</v>
      </c>
      <c r="D42" s="158">
        <v>4786433.7200000016</v>
      </c>
      <c r="E42" s="159"/>
      <c r="F42" s="160">
        <f>SUM(C42:E42)</f>
        <v>5650436.4400000013</v>
      </c>
      <c r="G42" s="161">
        <v>0.1529090237850724</v>
      </c>
      <c r="H42" s="16"/>
      <c r="I42" s="8"/>
      <c r="J42" s="8"/>
      <c r="K42" s="8"/>
      <c r="L42" s="8"/>
      <c r="M42" s="8"/>
    </row>
    <row r="43" spans="2:13" s="9" customFormat="1" ht="23.25" x14ac:dyDescent="0.25">
      <c r="B43" s="134" t="s">
        <v>15</v>
      </c>
      <c r="C43" s="157">
        <v>399647418.04999983</v>
      </c>
      <c r="D43" s="158">
        <v>315870687.51947939</v>
      </c>
      <c r="E43" s="160"/>
      <c r="F43" s="160">
        <f>SUM(C43:E43)</f>
        <v>715518105.56947923</v>
      </c>
      <c r="G43" s="161">
        <v>0.55854270484451451</v>
      </c>
      <c r="H43" s="16"/>
      <c r="I43" s="8"/>
      <c r="J43" s="8"/>
      <c r="K43" s="8"/>
      <c r="L43" s="8"/>
      <c r="M43" s="8"/>
    </row>
    <row r="44" spans="2:13" s="9" customFormat="1" ht="23.25" x14ac:dyDescent="0.25">
      <c r="B44" s="136" t="s">
        <v>16</v>
      </c>
      <c r="C44" s="157">
        <f>SUM(C42:C43)</f>
        <v>400511420.76999986</v>
      </c>
      <c r="D44" s="158">
        <f>SUM(D42:D43)</f>
        <v>320657121.23947942</v>
      </c>
      <c r="E44" s="158"/>
      <c r="F44" s="160">
        <f>SUM(F42:F43)</f>
        <v>721168542.00947928</v>
      </c>
      <c r="G44" s="161">
        <v>0.5553645194423017</v>
      </c>
      <c r="H44" s="16"/>
      <c r="I44" s="8"/>
      <c r="J44" s="8"/>
      <c r="K44" s="8"/>
      <c r="L44" s="8"/>
      <c r="M44" s="8"/>
    </row>
    <row r="45" spans="2:13" s="9" customFormat="1" ht="23.25" x14ac:dyDescent="0.25">
      <c r="B45" s="137"/>
      <c r="C45" s="138"/>
      <c r="D45" s="139"/>
      <c r="E45" s="139"/>
      <c r="F45" s="140"/>
      <c r="G45" s="141"/>
      <c r="H45" s="18"/>
      <c r="I45" s="8"/>
      <c r="J45" s="8"/>
      <c r="K45" s="8"/>
      <c r="L45" s="8"/>
      <c r="M45" s="8"/>
    </row>
    <row r="46" spans="2:13" s="9" customFormat="1" ht="23.25" x14ac:dyDescent="0.25">
      <c r="B46" s="142"/>
      <c r="C46" s="135"/>
      <c r="D46" s="143"/>
      <c r="E46" s="143"/>
      <c r="F46" s="144"/>
      <c r="G46" s="144"/>
      <c r="H46" s="18"/>
      <c r="I46" s="8"/>
      <c r="J46" s="8"/>
      <c r="K46" s="8"/>
      <c r="L46" s="8"/>
      <c r="M46" s="8"/>
    </row>
    <row r="47" spans="2:13" s="9" customFormat="1" ht="23.25" x14ac:dyDescent="0.25">
      <c r="B47" s="142"/>
      <c r="C47" s="135"/>
      <c r="D47" s="143"/>
      <c r="E47" s="143"/>
      <c r="F47" s="144"/>
      <c r="G47" s="144"/>
      <c r="H47" s="18"/>
      <c r="I47" s="8"/>
      <c r="J47" s="8"/>
      <c r="K47" s="8"/>
      <c r="L47" s="8"/>
      <c r="M47" s="8"/>
    </row>
    <row r="48" spans="2:13" s="9" customFormat="1" ht="23.25" x14ac:dyDescent="0.25">
      <c r="B48" s="142"/>
      <c r="C48" s="135"/>
      <c r="D48" s="143"/>
      <c r="E48" s="143"/>
      <c r="F48" s="144"/>
      <c r="G48" s="144"/>
      <c r="H48" s="18"/>
      <c r="I48" s="8"/>
      <c r="J48" s="8"/>
      <c r="K48" s="8"/>
      <c r="L48" s="8"/>
      <c r="M48" s="8"/>
    </row>
    <row r="49" spans="2:13" s="9" customFormat="1" ht="23.25" x14ac:dyDescent="0.25">
      <c r="B49" s="142"/>
      <c r="C49" s="135"/>
      <c r="D49" s="143"/>
      <c r="E49" s="143"/>
      <c r="F49" s="144"/>
      <c r="G49" s="144"/>
      <c r="H49" s="18"/>
      <c r="I49" s="8"/>
      <c r="J49" s="8"/>
      <c r="K49" s="8"/>
      <c r="L49" s="8"/>
      <c r="M49" s="8"/>
    </row>
    <row r="50" spans="2:13" s="9" customFormat="1" ht="23.25" x14ac:dyDescent="0.25">
      <c r="B50" s="142"/>
      <c r="C50" s="143"/>
      <c r="D50" s="143"/>
      <c r="E50" s="143"/>
      <c r="F50" s="144"/>
      <c r="G50" s="144"/>
      <c r="H50" s="18"/>
      <c r="I50" s="8"/>
      <c r="J50" s="8"/>
      <c r="K50" s="8"/>
      <c r="L50" s="8"/>
      <c r="M50" s="8"/>
    </row>
    <row r="51" spans="2:13" s="9" customFormat="1" ht="23.25" x14ac:dyDescent="0.25">
      <c r="B51" s="126"/>
      <c r="C51" s="126"/>
      <c r="D51" s="126"/>
      <c r="E51" s="126"/>
      <c r="F51" s="144"/>
      <c r="G51" s="144"/>
      <c r="H51" s="18"/>
      <c r="I51" s="22"/>
      <c r="J51" s="20" t="s">
        <v>17</v>
      </c>
      <c r="K51" s="20" t="s">
        <v>18</v>
      </c>
      <c r="L51" s="8"/>
      <c r="M51" s="8"/>
    </row>
    <row r="52" spans="2:13" s="9" customFormat="1" ht="23.25" x14ac:dyDescent="0.25">
      <c r="B52" s="126"/>
      <c r="C52" s="126"/>
      <c r="D52" s="126"/>
      <c r="E52" s="126"/>
      <c r="F52" s="144"/>
      <c r="G52" s="144"/>
      <c r="H52" s="18"/>
      <c r="I52" s="19" t="s">
        <v>14</v>
      </c>
      <c r="J52" s="21">
        <v>864002.72</v>
      </c>
      <c r="K52" s="21">
        <v>4786433.7200000016</v>
      </c>
      <c r="L52" s="8"/>
      <c r="M52" s="8"/>
    </row>
    <row r="53" spans="2:13" s="9" customFormat="1" ht="23.25" x14ac:dyDescent="0.25">
      <c r="B53" s="126"/>
      <c r="C53" s="126"/>
      <c r="D53" s="126"/>
      <c r="E53" s="126"/>
      <c r="F53" s="144"/>
      <c r="G53" s="144"/>
      <c r="H53" s="18"/>
      <c r="I53" s="19" t="s">
        <v>15</v>
      </c>
      <c r="J53" s="21">
        <v>399647418.04999983</v>
      </c>
      <c r="K53" s="21">
        <v>315870687.51947939</v>
      </c>
      <c r="L53" s="8"/>
      <c r="M53" s="8"/>
    </row>
    <row r="54" spans="2:13" s="9" customFormat="1" ht="23.25" x14ac:dyDescent="0.25">
      <c r="B54" s="126"/>
      <c r="C54" s="126"/>
      <c r="D54" s="126"/>
      <c r="E54" s="126"/>
      <c r="F54" s="144"/>
      <c r="G54" s="144"/>
      <c r="H54" s="18"/>
      <c r="I54" s="19" t="s">
        <v>16</v>
      </c>
      <c r="J54" s="21">
        <v>400511420.76999986</v>
      </c>
      <c r="K54" s="21">
        <v>320657121.23947942</v>
      </c>
      <c r="L54" s="8"/>
      <c r="M54" s="8"/>
    </row>
    <row r="55" spans="2:13" s="9" customFormat="1" ht="23.25" x14ac:dyDescent="0.25">
      <c r="B55" s="126"/>
      <c r="C55" s="126"/>
      <c r="D55" s="126"/>
      <c r="E55" s="126"/>
      <c r="F55" s="144"/>
      <c r="G55" s="144"/>
      <c r="H55" s="18"/>
      <c r="I55" s="8"/>
      <c r="J55" s="8"/>
      <c r="K55" s="8"/>
      <c r="L55" s="8"/>
      <c r="M55" s="8"/>
    </row>
    <row r="56" spans="2:13" s="9" customFormat="1" ht="23.25" x14ac:dyDescent="0.25">
      <c r="B56" s="126"/>
      <c r="C56" s="126"/>
      <c r="D56" s="126"/>
      <c r="E56" s="126"/>
      <c r="F56" s="144"/>
      <c r="G56" s="144"/>
      <c r="H56" s="18"/>
      <c r="I56" s="8"/>
      <c r="J56" s="8"/>
      <c r="K56" s="8"/>
      <c r="L56" s="8"/>
      <c r="M56" s="8"/>
    </row>
    <row r="57" spans="2:13" s="9" customFormat="1" ht="23.25" x14ac:dyDescent="0.25">
      <c r="B57" s="145"/>
      <c r="C57" s="126"/>
      <c r="D57" s="126"/>
      <c r="E57" s="126"/>
      <c r="F57" s="144"/>
      <c r="G57" s="144"/>
      <c r="H57" s="18"/>
      <c r="I57" s="8"/>
      <c r="J57" s="8"/>
      <c r="K57" s="8"/>
      <c r="L57" s="8"/>
      <c r="M57" s="8"/>
    </row>
    <row r="58" spans="2:13" s="9" customFormat="1" ht="23.25" x14ac:dyDescent="0.25">
      <c r="B58" s="145"/>
      <c r="C58" s="126"/>
      <c r="D58" s="126"/>
      <c r="E58" s="126"/>
      <c r="F58" s="144"/>
      <c r="G58" s="144"/>
      <c r="H58" s="18"/>
      <c r="I58" s="8"/>
      <c r="J58" s="8"/>
      <c r="K58" s="8"/>
      <c r="L58" s="8"/>
      <c r="M58" s="8"/>
    </row>
    <row r="59" spans="2:13" s="9" customFormat="1" ht="23.25" x14ac:dyDescent="0.25">
      <c r="B59" s="145"/>
      <c r="C59" s="126"/>
      <c r="D59" s="126"/>
      <c r="E59" s="126"/>
      <c r="F59" s="144"/>
      <c r="G59" s="144"/>
      <c r="H59" s="18"/>
      <c r="I59" s="8"/>
      <c r="J59" s="8"/>
      <c r="K59" s="8"/>
      <c r="L59" s="8"/>
      <c r="M59" s="8"/>
    </row>
    <row r="60" spans="2:13" s="9" customFormat="1" ht="23.25" x14ac:dyDescent="0.25">
      <c r="B60" s="145"/>
      <c r="C60" s="126"/>
      <c r="D60" s="126"/>
      <c r="E60" s="126"/>
      <c r="F60" s="144"/>
      <c r="G60" s="144"/>
      <c r="H60" s="18"/>
      <c r="I60" s="8"/>
      <c r="J60" s="8"/>
      <c r="K60" s="8"/>
      <c r="L60" s="8"/>
      <c r="M60" s="8"/>
    </row>
    <row r="61" spans="2:13" s="9" customFormat="1" ht="23.25" x14ac:dyDescent="0.25">
      <c r="B61" s="145"/>
      <c r="C61" s="126"/>
      <c r="D61" s="126"/>
      <c r="E61" s="126"/>
      <c r="F61" s="144"/>
      <c r="G61" s="144"/>
      <c r="H61" s="18"/>
      <c r="I61" s="8"/>
      <c r="J61" s="8"/>
      <c r="K61" s="8"/>
      <c r="L61" s="8"/>
      <c r="M61" s="8"/>
    </row>
    <row r="62" spans="2:13" s="9" customFormat="1" ht="23.25" x14ac:dyDescent="0.25">
      <c r="B62" s="146"/>
      <c r="C62" s="147"/>
      <c r="D62" s="147"/>
      <c r="E62" s="147"/>
      <c r="F62" s="148"/>
      <c r="G62" s="149"/>
      <c r="H62" s="18"/>
      <c r="I62" s="8"/>
      <c r="J62" s="8"/>
      <c r="K62" s="8"/>
      <c r="L62" s="8"/>
      <c r="M62" s="8"/>
    </row>
    <row r="63" spans="2:13" s="9" customFormat="1" ht="23.25" x14ac:dyDescent="0.25">
      <c r="B63" s="150" t="s">
        <v>21</v>
      </c>
      <c r="C63" s="143"/>
      <c r="D63" s="143"/>
      <c r="E63" s="143"/>
      <c r="F63" s="144"/>
      <c r="G63" s="151"/>
      <c r="H63" s="18"/>
      <c r="I63" s="8"/>
      <c r="J63" s="8"/>
      <c r="K63" s="8"/>
      <c r="L63" s="8"/>
      <c r="M63" s="8"/>
    </row>
    <row r="64" spans="2:13" s="9" customFormat="1" ht="23.25" x14ac:dyDescent="0.25">
      <c r="B64" s="150" t="s">
        <v>22</v>
      </c>
      <c r="C64" s="143"/>
      <c r="D64" s="143"/>
      <c r="E64" s="143"/>
      <c r="F64" s="144"/>
      <c r="G64" s="151"/>
      <c r="H64" s="18"/>
      <c r="I64" s="8"/>
      <c r="J64" s="8"/>
      <c r="K64" s="8"/>
      <c r="L64" s="8"/>
      <c r="M64" s="8"/>
    </row>
    <row r="65" spans="2:13" s="9" customFormat="1" ht="23.25" x14ac:dyDescent="0.25">
      <c r="B65" s="150" t="s">
        <v>23</v>
      </c>
      <c r="C65" s="143"/>
      <c r="D65" s="143"/>
      <c r="E65" s="143"/>
      <c r="F65" s="144"/>
      <c r="G65" s="151"/>
      <c r="H65" s="18"/>
      <c r="I65" s="8"/>
      <c r="J65" s="8"/>
      <c r="K65" s="8"/>
      <c r="L65" s="8"/>
      <c r="M65" s="8"/>
    </row>
    <row r="66" spans="2:13" s="9" customFormat="1" ht="23.25" x14ac:dyDescent="0.25">
      <c r="B66" s="150" t="s">
        <v>24</v>
      </c>
      <c r="C66" s="143"/>
      <c r="D66" s="143"/>
      <c r="E66" s="143"/>
      <c r="F66" s="144"/>
      <c r="G66" s="151"/>
      <c r="H66" s="18"/>
      <c r="I66" s="8"/>
      <c r="J66" s="8"/>
      <c r="K66" s="8"/>
      <c r="L66" s="8"/>
      <c r="M66" s="8"/>
    </row>
    <row r="67" spans="2:13" s="9" customFormat="1" ht="23.25" x14ac:dyDescent="0.25">
      <c r="B67" s="150" t="s">
        <v>25</v>
      </c>
      <c r="C67" s="143"/>
      <c r="D67" s="143"/>
      <c r="E67" s="143"/>
      <c r="F67" s="144"/>
      <c r="G67" s="151"/>
      <c r="H67" s="18"/>
      <c r="I67" s="8"/>
      <c r="J67" s="8"/>
      <c r="K67" s="8"/>
      <c r="L67" s="8"/>
      <c r="M67" s="8"/>
    </row>
    <row r="68" spans="2:13" s="9" customFormat="1" ht="23.25" x14ac:dyDescent="0.25">
      <c r="B68" s="150" t="s">
        <v>26</v>
      </c>
      <c r="C68" s="143"/>
      <c r="D68" s="143"/>
      <c r="E68" s="143"/>
      <c r="F68" s="144"/>
      <c r="G68" s="151"/>
      <c r="H68" s="18"/>
      <c r="I68" s="8"/>
      <c r="J68" s="8"/>
      <c r="K68" s="8"/>
      <c r="L68" s="8"/>
      <c r="M68" s="8"/>
    </row>
    <row r="69" spans="2:13" s="9" customFormat="1" ht="23.25" x14ac:dyDescent="0.25">
      <c r="B69" s="125"/>
      <c r="C69" s="143"/>
      <c r="D69" s="143"/>
      <c r="E69" s="143"/>
      <c r="F69" s="144"/>
      <c r="G69" s="151"/>
      <c r="H69" s="18"/>
      <c r="I69" s="8"/>
      <c r="J69" s="8"/>
      <c r="K69" s="8"/>
      <c r="L69" s="8"/>
      <c r="M69" s="8"/>
    </row>
    <row r="70" spans="2:13" s="9" customFormat="1" x14ac:dyDescent="0.25">
      <c r="B70" s="134" t="s">
        <v>27</v>
      </c>
      <c r="C70" s="152"/>
      <c r="D70" s="152"/>
      <c r="E70" s="152"/>
      <c r="F70" s="126"/>
      <c r="G70" s="128"/>
      <c r="H70" s="8"/>
      <c r="I70" s="8"/>
      <c r="J70" s="8"/>
      <c r="K70" s="8"/>
      <c r="L70" s="8"/>
      <c r="M70" s="8"/>
    </row>
    <row r="71" spans="2:13" s="9" customFormat="1" x14ac:dyDescent="0.25">
      <c r="B71" s="153" t="s">
        <v>28</v>
      </c>
      <c r="C71" s="154"/>
      <c r="D71" s="154"/>
      <c r="E71" s="154"/>
      <c r="F71" s="155"/>
      <c r="G71" s="156"/>
      <c r="H71" s="8"/>
      <c r="I71" s="8"/>
      <c r="J71" s="8"/>
      <c r="K71" s="8"/>
      <c r="L71" s="8"/>
      <c r="M71" s="8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zoomScale="70" zoomScaleNormal="70" workbookViewId="0"/>
  </sheetViews>
  <sheetFormatPr baseColWidth="10" defaultColWidth="11.5703125" defaultRowHeight="12.75" x14ac:dyDescent="0.25"/>
  <cols>
    <col min="1" max="1" width="1.140625" style="41" customWidth="1"/>
    <col min="2" max="2" width="85.7109375" style="41" customWidth="1"/>
    <col min="3" max="4" width="24.5703125" style="41" customWidth="1"/>
    <col min="5" max="5" width="23.85546875" style="41" customWidth="1"/>
    <col min="6" max="16384" width="11.5703125" style="41"/>
  </cols>
  <sheetData>
    <row r="1" spans="2:5" s="8" customFormat="1" ht="73.5" customHeight="1" x14ac:dyDescent="0.25">
      <c r="B1" s="480" t="s">
        <v>29</v>
      </c>
      <c r="C1" s="468"/>
      <c r="D1" s="105"/>
    </row>
    <row r="2" spans="2:5" ht="39.75" customHeight="1" x14ac:dyDescent="0.25">
      <c r="B2" s="478" t="s">
        <v>30</v>
      </c>
      <c r="C2" s="478"/>
      <c r="D2" s="478"/>
      <c r="E2" s="478"/>
    </row>
    <row r="3" spans="2:5" s="8" customFormat="1" ht="51" customHeight="1" x14ac:dyDescent="0.25">
      <c r="B3" s="479" t="s">
        <v>31</v>
      </c>
      <c r="C3" s="479"/>
      <c r="D3" s="479"/>
      <c r="E3" s="479"/>
    </row>
    <row r="4" spans="2:5" s="8" customFormat="1" ht="87.75" customHeight="1" x14ac:dyDescent="0.25">
      <c r="B4" s="479"/>
      <c r="C4" s="479"/>
      <c r="D4" s="479"/>
      <c r="E4" s="479"/>
    </row>
    <row r="5" spans="2:5" ht="15" x14ac:dyDescent="0.25">
      <c r="B5" s="395"/>
      <c r="C5" s="395"/>
      <c r="D5" s="395"/>
      <c r="E5" s="395"/>
    </row>
    <row r="6" spans="2:5" s="44" customFormat="1" ht="42" customHeight="1" x14ac:dyDescent="0.25">
      <c r="B6" s="398"/>
      <c r="C6" s="396">
        <v>2022</v>
      </c>
      <c r="D6" s="396">
        <v>2023</v>
      </c>
      <c r="E6" s="397" t="s">
        <v>32</v>
      </c>
    </row>
    <row r="7" spans="2:5" s="45" customFormat="1" ht="27.75" customHeight="1" x14ac:dyDescent="0.25">
      <c r="B7" s="402" t="s">
        <v>33</v>
      </c>
      <c r="C7" s="403">
        <v>3951761516.0299997</v>
      </c>
      <c r="D7" s="403">
        <v>3963518552.3400002</v>
      </c>
      <c r="E7" s="404">
        <v>2.9751381155742607E-3</v>
      </c>
    </row>
    <row r="8" spans="2:5" s="45" customFormat="1" ht="28.5" customHeight="1" x14ac:dyDescent="0.25">
      <c r="B8" s="402" t="s">
        <v>34</v>
      </c>
      <c r="C8" s="403">
        <v>27253527.69675862</v>
      </c>
      <c r="D8" s="403">
        <v>27334610.705793105</v>
      </c>
      <c r="E8" s="404">
        <v>2.9751381155742607E-3</v>
      </c>
    </row>
    <row r="9" spans="2:5" s="45" customFormat="1" ht="28.5" customHeight="1" x14ac:dyDescent="0.25">
      <c r="B9" s="402" t="s">
        <v>35</v>
      </c>
      <c r="C9" s="403">
        <v>1745140819.0836439</v>
      </c>
      <c r="D9" s="403">
        <v>2033106687.2699997</v>
      </c>
      <c r="E9" s="404">
        <v>0.1650101040771963</v>
      </c>
    </row>
    <row r="10" spans="2:5" s="45" customFormat="1" ht="28.5" customHeight="1" x14ac:dyDescent="0.25">
      <c r="B10" s="402" t="s">
        <v>36</v>
      </c>
      <c r="C10" s="403">
        <v>3945928633.5899982</v>
      </c>
      <c r="D10" s="403">
        <v>3937340680.8699999</v>
      </c>
      <c r="E10" s="404">
        <v>-2.1764085257125476E-3</v>
      </c>
    </row>
    <row r="11" spans="2:5" s="45" customFormat="1" ht="28.5" customHeight="1" x14ac:dyDescent="0.25">
      <c r="B11" s="402" t="s">
        <v>37</v>
      </c>
      <c r="C11" s="403">
        <v>5832882.4400000013</v>
      </c>
      <c r="D11" s="403">
        <v>26177871.470000267</v>
      </c>
      <c r="E11" s="404">
        <v>3.4879820122005167</v>
      </c>
    </row>
    <row r="12" spans="2:5" s="45" customFormat="1" ht="28.5" customHeight="1" x14ac:dyDescent="0.25">
      <c r="B12" s="402" t="s">
        <v>38</v>
      </c>
      <c r="C12" s="403">
        <v>1670799724.1599984</v>
      </c>
      <c r="D12" s="403">
        <v>1978016991.0200076</v>
      </c>
      <c r="E12" s="404">
        <v>0.18387438208039208</v>
      </c>
    </row>
    <row r="13" spans="2:5" s="45" customFormat="1" ht="28.5" customHeight="1" x14ac:dyDescent="0.25">
      <c r="B13" s="402" t="s">
        <v>39</v>
      </c>
      <c r="C13" s="403">
        <v>2280961791.8700042</v>
      </c>
      <c r="D13" s="403">
        <v>1985501561.3199925</v>
      </c>
      <c r="E13" s="404">
        <v>-0.12953317832991151</v>
      </c>
    </row>
    <row r="14" spans="2:5" s="45" customFormat="1" ht="28.5" customHeight="1" x14ac:dyDescent="0.25">
      <c r="B14" s="402" t="s">
        <v>40</v>
      </c>
      <c r="C14" s="403">
        <v>3127.652</v>
      </c>
      <c r="D14" s="403">
        <v>2238.1329999999998</v>
      </c>
      <c r="E14" s="404">
        <v>-0.28440472277606343</v>
      </c>
    </row>
    <row r="15" spans="2:5" s="45" customFormat="1" ht="28.5" customHeight="1" x14ac:dyDescent="0.25">
      <c r="B15" s="402" t="s">
        <v>41</v>
      </c>
      <c r="C15" s="403">
        <v>5595</v>
      </c>
      <c r="D15" s="403">
        <v>6420</v>
      </c>
      <c r="E15" s="404">
        <v>0.14745308310991967</v>
      </c>
    </row>
    <row r="16" spans="2:5" s="45" customFormat="1" ht="28.5" customHeight="1" x14ac:dyDescent="0.25">
      <c r="B16" s="402" t="s">
        <v>42</v>
      </c>
      <c r="C16" s="403">
        <v>38.586206896551722</v>
      </c>
      <c r="D16" s="403">
        <v>44.275862068965516</v>
      </c>
      <c r="E16" s="404">
        <v>0.14745308310991967</v>
      </c>
    </row>
    <row r="17" spans="2:5" s="45" customFormat="1" ht="28.5" customHeight="1" x14ac:dyDescent="0.25">
      <c r="B17" s="402" t="s">
        <v>43</v>
      </c>
      <c r="C17" s="403">
        <v>174.79</v>
      </c>
      <c r="D17" s="403">
        <v>167.9598</v>
      </c>
      <c r="E17" s="404">
        <v>-3.9076606213169995E-2</v>
      </c>
    </row>
    <row r="18" spans="2:5" s="45" customFormat="1" ht="28.5" customHeight="1" x14ac:dyDescent="0.25">
      <c r="B18" s="402" t="s">
        <v>44</v>
      </c>
      <c r="C18" s="403">
        <v>145</v>
      </c>
      <c r="D18" s="403">
        <v>145</v>
      </c>
      <c r="E18" s="404" t="s">
        <v>45</v>
      </c>
    </row>
    <row r="19" spans="2:5" s="45" customFormat="1" ht="20.25" x14ac:dyDescent="0.25">
      <c r="B19" s="401"/>
      <c r="C19" s="400"/>
      <c r="D19" s="400"/>
      <c r="E19" s="399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R48"/>
  <sheetViews>
    <sheetView showGridLines="0" zoomScale="80" zoomScaleNormal="80" workbookViewId="0"/>
  </sheetViews>
  <sheetFormatPr baseColWidth="10" defaultColWidth="11.5703125" defaultRowHeight="12.75" x14ac:dyDescent="0.25"/>
  <cols>
    <col min="1" max="1" width="3" style="41" customWidth="1"/>
    <col min="2" max="2" width="51.7109375" style="41" customWidth="1"/>
    <col min="3" max="3" width="20.85546875" style="41" customWidth="1"/>
    <col min="4" max="4" width="12.7109375" style="41" customWidth="1"/>
    <col min="5" max="5" width="23.7109375" style="41" customWidth="1"/>
    <col min="6" max="6" width="13.28515625" style="41" customWidth="1"/>
    <col min="7" max="7" width="18.28515625" style="41" customWidth="1"/>
    <col min="8" max="8" width="22.7109375" style="41" customWidth="1"/>
    <col min="9" max="9" width="23.140625" style="41" customWidth="1"/>
    <col min="10" max="10" width="4.140625" style="41" customWidth="1"/>
    <col min="11" max="11" width="6.5703125" style="41" customWidth="1"/>
    <col min="12" max="12" width="31" style="41" customWidth="1"/>
    <col min="13" max="13" width="13.7109375" style="41" bestFit="1" customWidth="1"/>
    <col min="14" max="14" width="11.5703125" style="41" bestFit="1" customWidth="1"/>
    <col min="15" max="15" width="16.28515625" style="41" customWidth="1"/>
    <col min="16" max="16" width="14.42578125" style="41" bestFit="1" customWidth="1"/>
    <col min="17" max="16384" width="11.5703125" style="41"/>
  </cols>
  <sheetData>
    <row r="1" spans="2:9" ht="74.25" customHeight="1" x14ac:dyDescent="0.25">
      <c r="B1" s="480" t="s">
        <v>46</v>
      </c>
      <c r="C1" s="480"/>
      <c r="D1" s="480"/>
      <c r="E1" s="480"/>
      <c r="F1" s="480"/>
      <c r="G1" s="405"/>
      <c r="H1" s="405"/>
    </row>
    <row r="2" spans="2:9" ht="11.25" customHeight="1" x14ac:dyDescent="0.25">
      <c r="B2" s="406"/>
      <c r="C2" s="406"/>
      <c r="D2" s="406"/>
      <c r="E2" s="406"/>
      <c r="F2" s="406"/>
      <c r="G2" s="406"/>
      <c r="H2" s="407"/>
      <c r="I2" s="407"/>
    </row>
    <row r="3" spans="2:9" s="100" customFormat="1" ht="40.5" x14ac:dyDescent="0.25">
      <c r="B3" s="435" t="s">
        <v>47</v>
      </c>
      <c r="C3" s="273" t="s">
        <v>48</v>
      </c>
      <c r="D3" s="436" t="s">
        <v>49</v>
      </c>
      <c r="E3" s="273" t="s">
        <v>50</v>
      </c>
      <c r="F3" s="436" t="s">
        <v>49</v>
      </c>
      <c r="G3" s="436" t="s">
        <v>51</v>
      </c>
      <c r="H3" s="273" t="s">
        <v>52</v>
      </c>
      <c r="I3" s="273" t="s">
        <v>53</v>
      </c>
    </row>
    <row r="4" spans="2:9" s="100" customFormat="1" ht="12" customHeight="1" x14ac:dyDescent="0.25">
      <c r="B4" s="408"/>
      <c r="C4" s="409"/>
      <c r="D4" s="410"/>
      <c r="E4" s="409"/>
      <c r="F4" s="411"/>
      <c r="G4" s="412"/>
      <c r="H4" s="413"/>
      <c r="I4" s="414"/>
    </row>
    <row r="5" spans="2:9" s="100" customFormat="1" ht="18" customHeight="1" x14ac:dyDescent="0.25">
      <c r="B5" s="426" t="s">
        <v>54</v>
      </c>
      <c r="C5" s="427">
        <v>3970402.6900000004</v>
      </c>
      <c r="D5" s="428">
        <v>1.0017368753467632E-3</v>
      </c>
      <c r="E5" s="427">
        <v>5589057.7200000016</v>
      </c>
      <c r="F5" s="428">
        <v>1.4143206004027424E-3</v>
      </c>
      <c r="G5" s="428">
        <v>-0.28961143561065256</v>
      </c>
      <c r="H5" s="429">
        <v>27382.087517241383</v>
      </c>
      <c r="I5" s="429">
        <v>38545.225655172428</v>
      </c>
    </row>
    <row r="6" spans="2:9" s="100" customFormat="1" ht="20.25" x14ac:dyDescent="0.25">
      <c r="B6" s="426" t="s">
        <v>55</v>
      </c>
      <c r="C6" s="427">
        <v>15042</v>
      </c>
      <c r="D6" s="428">
        <v>3.795112802264904E-6</v>
      </c>
      <c r="E6" s="427">
        <v>13872.5</v>
      </c>
      <c r="F6" s="428">
        <v>3.5104598148768161E-6</v>
      </c>
      <c r="G6" s="428">
        <v>8.4303478104162916E-2</v>
      </c>
      <c r="H6" s="429">
        <v>103.73793103448276</v>
      </c>
      <c r="I6" s="429">
        <v>95.672413793103445</v>
      </c>
    </row>
    <row r="7" spans="2:9" s="100" customFormat="1" ht="20.25" x14ac:dyDescent="0.25">
      <c r="B7" s="426" t="s">
        <v>56</v>
      </c>
      <c r="C7" s="427">
        <v>22192426.780000001</v>
      </c>
      <c r="D7" s="428">
        <v>5.5991731808339648E-3</v>
      </c>
      <c r="E7" s="427">
        <v>229952.22</v>
      </c>
      <c r="F7" s="428">
        <v>5.8189801957232861E-5</v>
      </c>
      <c r="G7" s="428">
        <v>95.508860753768772</v>
      </c>
      <c r="H7" s="429">
        <v>153051.21917241381</v>
      </c>
      <c r="I7" s="429">
        <v>1585.8773793103448</v>
      </c>
    </row>
    <row r="8" spans="2:9" s="100" customFormat="1" ht="20.25" x14ac:dyDescent="0.25">
      <c r="B8" s="426" t="s">
        <v>57</v>
      </c>
      <c r="C8" s="427">
        <v>6126615.5200000005</v>
      </c>
      <c r="D8" s="428">
        <v>1.5457516948881034E-3</v>
      </c>
      <c r="E8" s="427">
        <v>76250.86</v>
      </c>
      <c r="F8" s="428">
        <v>1.9295410335541395E-5</v>
      </c>
      <c r="G8" s="428">
        <v>79.34814977824513</v>
      </c>
      <c r="H8" s="429">
        <v>42252.52082758621</v>
      </c>
      <c r="I8" s="429">
        <v>525.86800000000005</v>
      </c>
    </row>
    <row r="9" spans="2:9" s="100" customFormat="1" ht="20.25" x14ac:dyDescent="0.25">
      <c r="B9" s="426" t="s">
        <v>58</v>
      </c>
      <c r="C9" s="427">
        <v>27329551.500000015</v>
      </c>
      <c r="D9" s="428">
        <v>6.8952752810668835E-3</v>
      </c>
      <c r="E9" s="427">
        <v>709529.96</v>
      </c>
      <c r="F9" s="428">
        <v>1.7954776803252149E-4</v>
      </c>
      <c r="G9" s="428">
        <v>37.517825942120915</v>
      </c>
      <c r="H9" s="429">
        <v>188479.66551724149</v>
      </c>
      <c r="I9" s="429">
        <v>4893.3100689655166</v>
      </c>
    </row>
    <row r="10" spans="2:9" s="100" customFormat="1" ht="20.25" x14ac:dyDescent="0.25">
      <c r="B10" s="426" t="s">
        <v>59</v>
      </c>
      <c r="C10" s="427">
        <v>65637418.139999986</v>
      </c>
      <c r="D10" s="428">
        <v>1.6560391297083404E-2</v>
      </c>
      <c r="E10" s="427">
        <v>185275499.38999996</v>
      </c>
      <c r="F10" s="428">
        <v>4.6884281513053079E-2</v>
      </c>
      <c r="G10" s="428">
        <v>-0.64573071800586557</v>
      </c>
      <c r="H10" s="429">
        <v>452671.84924137918</v>
      </c>
      <c r="I10" s="429">
        <v>1277762.0647586205</v>
      </c>
    </row>
    <row r="11" spans="2:9" s="100" customFormat="1" ht="20.25" x14ac:dyDescent="0.25">
      <c r="B11" s="426" t="s">
        <v>60</v>
      </c>
      <c r="C11" s="427">
        <v>1342329861.1500003</v>
      </c>
      <c r="D11" s="428">
        <v>0.33867126983864093</v>
      </c>
      <c r="E11" s="427">
        <v>1242151178.1000004</v>
      </c>
      <c r="F11" s="428">
        <v>0.31432847682263082</v>
      </c>
      <c r="G11" s="428">
        <v>8.0649348337159477E-2</v>
      </c>
      <c r="H11" s="429">
        <v>9257447.3182758652</v>
      </c>
      <c r="I11" s="429">
        <v>8566559.84896552</v>
      </c>
    </row>
    <row r="12" spans="2:9" s="100" customFormat="1" ht="20.25" x14ac:dyDescent="0.25">
      <c r="B12" s="426" t="s">
        <v>61</v>
      </c>
      <c r="C12" s="427">
        <v>1200000</v>
      </c>
      <c r="D12" s="428">
        <v>3.0276129256201863E-4</v>
      </c>
      <c r="E12" s="427">
        <v>50094.93</v>
      </c>
      <c r="F12" s="428">
        <v>1.2676607582920674E-5</v>
      </c>
      <c r="G12" s="428">
        <v>22.954519948425919</v>
      </c>
      <c r="H12" s="429">
        <v>8275.8620689655181</v>
      </c>
      <c r="I12" s="429">
        <v>345.48227586206895</v>
      </c>
    </row>
    <row r="13" spans="2:9" s="100" customFormat="1" ht="20.25" x14ac:dyDescent="0.25">
      <c r="B13" s="426" t="s">
        <v>62</v>
      </c>
      <c r="C13" s="427">
        <v>668481638.12000084</v>
      </c>
      <c r="D13" s="428">
        <v>0.16865863734265588</v>
      </c>
      <c r="E13" s="427">
        <v>895209435.56999981</v>
      </c>
      <c r="F13" s="428">
        <v>0.22653427640778809</v>
      </c>
      <c r="G13" s="428">
        <v>-0.25326788172829784</v>
      </c>
      <c r="H13" s="429">
        <v>4610218.1939310404</v>
      </c>
      <c r="I13" s="429">
        <v>6173858.1763448259</v>
      </c>
    </row>
    <row r="14" spans="2:9" s="100" customFormat="1" ht="20.25" x14ac:dyDescent="0.25">
      <c r="B14" s="426" t="s">
        <v>63</v>
      </c>
      <c r="C14" s="427">
        <v>0</v>
      </c>
      <c r="D14" s="428">
        <v>0</v>
      </c>
      <c r="E14" s="427">
        <v>0</v>
      </c>
      <c r="F14" s="428">
        <v>0</v>
      </c>
      <c r="G14" s="428" t="s">
        <v>45</v>
      </c>
      <c r="H14" s="429">
        <v>0</v>
      </c>
      <c r="I14" s="429">
        <v>0</v>
      </c>
    </row>
    <row r="15" spans="2:9" s="100" customFormat="1" ht="20.25" x14ac:dyDescent="0.25">
      <c r="B15" s="426" t="s">
        <v>64</v>
      </c>
      <c r="C15" s="427">
        <v>1001559950.3900003</v>
      </c>
      <c r="D15" s="428">
        <v>0.25269465429868981</v>
      </c>
      <c r="E15" s="427">
        <v>1003145510.7899998</v>
      </c>
      <c r="F15" s="428">
        <v>0.25384768456315532</v>
      </c>
      <c r="G15" s="428">
        <v>-1.5805886413735079E-3</v>
      </c>
      <c r="H15" s="429">
        <v>6907310.0026896577</v>
      </c>
      <c r="I15" s="429">
        <v>6918244.9019999988</v>
      </c>
    </row>
    <row r="16" spans="2:9" s="100" customFormat="1" ht="20.25" x14ac:dyDescent="0.25">
      <c r="B16" s="426" t="s">
        <v>65</v>
      </c>
      <c r="C16" s="427">
        <v>10798914.119999997</v>
      </c>
      <c r="D16" s="428">
        <v>2.724577664364528E-3</v>
      </c>
      <c r="E16" s="427">
        <v>6433372.5199999921</v>
      </c>
      <c r="F16" s="428">
        <v>1.6279759023674729E-3</v>
      </c>
      <c r="G16" s="428">
        <v>0.67857746250950979</v>
      </c>
      <c r="H16" s="429">
        <v>74475.269793103434</v>
      </c>
      <c r="I16" s="429">
        <v>44368.086344827534</v>
      </c>
    </row>
    <row r="17" spans="2:17" s="100" customFormat="1" ht="20.25" x14ac:dyDescent="0.25">
      <c r="B17" s="426" t="s">
        <v>66</v>
      </c>
      <c r="C17" s="427">
        <v>12641995.310000001</v>
      </c>
      <c r="D17" s="428">
        <v>3.1895890338488149E-3</v>
      </c>
      <c r="E17" s="427">
        <v>3938185.7600000002</v>
      </c>
      <c r="F17" s="428">
        <v>9.9656463175347735E-4</v>
      </c>
      <c r="G17" s="428">
        <v>2.2101063993487196</v>
      </c>
      <c r="H17" s="429">
        <v>87186.174551724136</v>
      </c>
      <c r="I17" s="429">
        <v>27159.90179310345</v>
      </c>
    </row>
    <row r="18" spans="2:17" s="100" customFormat="1" ht="20.25" x14ac:dyDescent="0.25">
      <c r="B18" s="426" t="s">
        <v>67</v>
      </c>
      <c r="C18" s="427">
        <v>176650352.24999991</v>
      </c>
      <c r="D18" s="428">
        <v>4.4569074148954897E-2</v>
      </c>
      <c r="E18" s="427">
        <v>151512467.28999993</v>
      </c>
      <c r="F18" s="428">
        <v>3.8340488583484073E-2</v>
      </c>
      <c r="G18" s="428">
        <v>0.16591298003144009</v>
      </c>
      <c r="H18" s="429">
        <v>1218278.2913793097</v>
      </c>
      <c r="I18" s="429">
        <v>1044913.5675172409</v>
      </c>
    </row>
    <row r="19" spans="2:17" s="100" customFormat="1" ht="20.25" x14ac:dyDescent="0.25">
      <c r="B19" s="426" t="s">
        <v>68</v>
      </c>
      <c r="C19" s="427">
        <v>486215364.31000024</v>
      </c>
      <c r="D19" s="428">
        <v>0.12267266013500705</v>
      </c>
      <c r="E19" s="427">
        <v>346896435.61000001</v>
      </c>
      <c r="F19" s="428">
        <v>8.7782735421366581E-2</v>
      </c>
      <c r="G19" s="428">
        <v>0.40161533644764863</v>
      </c>
      <c r="H19" s="429">
        <v>3353209.4090344845</v>
      </c>
      <c r="I19" s="429">
        <v>2392389.2111034482</v>
      </c>
    </row>
    <row r="20" spans="2:17" s="100" customFormat="1" ht="20.25" x14ac:dyDescent="0.25">
      <c r="B20" s="426" t="s">
        <v>69</v>
      </c>
      <c r="C20" s="427">
        <v>81793329.039999962</v>
      </c>
      <c r="D20" s="428">
        <v>2.0636545019250736E-2</v>
      </c>
      <c r="E20" s="427">
        <v>57841590.309999995</v>
      </c>
      <c r="F20" s="428">
        <v>1.4636913203231084E-2</v>
      </c>
      <c r="G20" s="428">
        <v>0.41409198124794727</v>
      </c>
      <c r="H20" s="429">
        <v>564091.92441379279</v>
      </c>
      <c r="I20" s="429">
        <v>398907.51937931031</v>
      </c>
    </row>
    <row r="21" spans="2:17" s="100" customFormat="1" ht="20.25" x14ac:dyDescent="0.25">
      <c r="B21" s="426" t="s">
        <v>70</v>
      </c>
      <c r="C21" s="427">
        <v>105452.01000000001</v>
      </c>
      <c r="D21" s="428">
        <v>2.6605655709052434E-5</v>
      </c>
      <c r="E21" s="427">
        <v>1024612.4400000001</v>
      </c>
      <c r="F21" s="428">
        <v>2.592799276585246E-4</v>
      </c>
      <c r="G21" s="428">
        <v>-0.89708107584561436</v>
      </c>
      <c r="H21" s="429">
        <v>727.25524137931041</v>
      </c>
      <c r="I21" s="429">
        <v>7066.2926896551726</v>
      </c>
    </row>
    <row r="22" spans="2:17" s="100" customFormat="1" ht="20.25" x14ac:dyDescent="0.25">
      <c r="B22" s="426" t="s">
        <v>71</v>
      </c>
      <c r="C22" s="427">
        <v>0</v>
      </c>
      <c r="D22" s="428">
        <v>0</v>
      </c>
      <c r="E22" s="427">
        <v>0</v>
      </c>
      <c r="F22" s="428">
        <v>0</v>
      </c>
      <c r="G22" s="428" t="s">
        <v>45</v>
      </c>
      <c r="H22" s="429">
        <v>0</v>
      </c>
      <c r="I22" s="429">
        <v>0</v>
      </c>
    </row>
    <row r="23" spans="2:17" s="100" customFormat="1" ht="20.25" x14ac:dyDescent="0.25">
      <c r="B23" s="426" t="s">
        <v>72</v>
      </c>
      <c r="C23" s="427">
        <v>56470239.00999999</v>
      </c>
      <c r="D23" s="428">
        <v>1.4247502128294771E-2</v>
      </c>
      <c r="E23" s="427">
        <v>51664470.059999987</v>
      </c>
      <c r="F23" s="428">
        <v>1.3073782375385572E-2</v>
      </c>
      <c r="G23" s="428">
        <v>9.3018837596105672E-2</v>
      </c>
      <c r="H23" s="429">
        <v>389449.92420689651</v>
      </c>
      <c r="I23" s="429">
        <v>356306.69006896543</v>
      </c>
    </row>
    <row r="24" spans="2:17" s="100" customFormat="1" ht="20.25" x14ac:dyDescent="0.25">
      <c r="B24" s="415"/>
      <c r="C24" s="409"/>
      <c r="D24" s="411"/>
      <c r="E24" s="414"/>
      <c r="F24" s="411"/>
      <c r="G24" s="416"/>
      <c r="H24" s="414"/>
      <c r="I24" s="414"/>
    </row>
    <row r="25" spans="2:17" s="100" customFormat="1" ht="20.25" x14ac:dyDescent="0.25">
      <c r="B25" s="430" t="s">
        <v>16</v>
      </c>
      <c r="C25" s="431">
        <v>3963518552.3400021</v>
      </c>
      <c r="D25" s="432">
        <v>1</v>
      </c>
      <c r="E25" s="431">
        <v>3951761516.0300002</v>
      </c>
      <c r="F25" s="432">
        <v>1</v>
      </c>
      <c r="G25" s="433">
        <v>2.9751381155746332E-3</v>
      </c>
      <c r="H25" s="434">
        <v>27334610.705793116</v>
      </c>
      <c r="I25" s="434">
        <v>27253527.69675862</v>
      </c>
    </row>
    <row r="26" spans="2:17" ht="5.25" customHeight="1" x14ac:dyDescent="0.25">
      <c r="B26" s="19"/>
      <c r="C26" s="417"/>
      <c r="D26" s="418"/>
      <c r="E26" s="417"/>
      <c r="F26" s="418"/>
      <c r="G26" s="419"/>
      <c r="H26" s="420"/>
      <c r="I26" s="420"/>
    </row>
    <row r="27" spans="2:17" x14ac:dyDescent="0.25">
      <c r="B27" s="421"/>
      <c r="C27" s="422"/>
      <c r="D27" s="423"/>
      <c r="E27" s="424"/>
      <c r="F27" s="423"/>
      <c r="G27" s="423"/>
      <c r="H27" s="208"/>
      <c r="I27" s="208"/>
    </row>
    <row r="28" spans="2:17" x14ac:dyDescent="0.25">
      <c r="C28" s="43"/>
      <c r="E28" s="425"/>
      <c r="F28" s="407"/>
      <c r="H28" s="407"/>
      <c r="I28" s="407"/>
    </row>
    <row r="29" spans="2:17" x14ac:dyDescent="0.25">
      <c r="E29" s="407"/>
      <c r="F29" s="407"/>
      <c r="H29" s="407"/>
      <c r="I29" s="407"/>
    </row>
    <row r="30" spans="2:17" x14ac:dyDescent="0.25">
      <c r="E30" s="407"/>
      <c r="F30" s="407"/>
      <c r="H30" s="407"/>
      <c r="I30" s="407"/>
    </row>
    <row r="31" spans="2:17" x14ac:dyDescent="0.25">
      <c r="E31" s="407"/>
      <c r="F31" s="407"/>
      <c r="H31" s="407"/>
      <c r="I31" s="407"/>
      <c r="L31" s="457"/>
      <c r="M31" s="458">
        <v>2023</v>
      </c>
      <c r="N31" s="457"/>
      <c r="O31" s="459"/>
      <c r="P31" s="458">
        <v>2022</v>
      </c>
      <c r="Q31" s="457"/>
    </row>
    <row r="32" spans="2:17" ht="11.25" customHeight="1" x14ac:dyDescent="0.25">
      <c r="E32" s="407"/>
      <c r="F32" s="407"/>
      <c r="H32" s="407"/>
      <c r="I32" s="407"/>
      <c r="L32" s="457"/>
      <c r="M32" s="457"/>
      <c r="N32" s="457"/>
      <c r="O32" s="459"/>
      <c r="P32" s="458"/>
      <c r="Q32" s="457"/>
    </row>
    <row r="33" spans="5:18" x14ac:dyDescent="0.25">
      <c r="E33" s="407"/>
      <c r="F33" s="407"/>
      <c r="H33" s="407"/>
      <c r="I33" s="407"/>
      <c r="L33" s="459" t="s">
        <v>60</v>
      </c>
      <c r="M33" s="458">
        <v>1342329861.1500003</v>
      </c>
      <c r="N33" s="460">
        <f>M33/$M$39</f>
        <v>0.33867126983864093</v>
      </c>
      <c r="O33" s="459" t="s">
        <v>60</v>
      </c>
      <c r="P33" s="458">
        <v>1242151178.1000004</v>
      </c>
      <c r="Q33" s="460">
        <f>P33/$P$39</f>
        <v>0.31432847682263088</v>
      </c>
    </row>
    <row r="34" spans="5:18" x14ac:dyDescent="0.25">
      <c r="E34" s="407"/>
      <c r="F34" s="407"/>
      <c r="H34" s="407"/>
      <c r="I34" s="407"/>
      <c r="L34" s="459" t="s">
        <v>64</v>
      </c>
      <c r="M34" s="458">
        <v>1001559950.3900003</v>
      </c>
      <c r="N34" s="460">
        <f t="shared" ref="N34:N39" si="0">M34/$M$39</f>
        <v>0.25269465429868981</v>
      </c>
      <c r="O34" s="459" t="s">
        <v>64</v>
      </c>
      <c r="P34" s="458">
        <v>1003145510.7899998</v>
      </c>
      <c r="Q34" s="460">
        <f t="shared" ref="Q34:Q39" si="1">P34/$P$39</f>
        <v>0.25384768456315532</v>
      </c>
    </row>
    <row r="35" spans="5:18" x14ac:dyDescent="0.25">
      <c r="E35" s="407"/>
      <c r="F35" s="407"/>
      <c r="H35" s="407"/>
      <c r="I35" s="407"/>
      <c r="L35" s="459" t="s">
        <v>62</v>
      </c>
      <c r="M35" s="458">
        <v>668481638.12000084</v>
      </c>
      <c r="N35" s="460">
        <f t="shared" si="0"/>
        <v>0.16865863734265588</v>
      </c>
      <c r="O35" s="459" t="s">
        <v>62</v>
      </c>
      <c r="P35" s="458">
        <v>895209435.56999981</v>
      </c>
      <c r="Q35" s="460">
        <f t="shared" si="1"/>
        <v>0.22653427640778812</v>
      </c>
    </row>
    <row r="36" spans="5:18" x14ac:dyDescent="0.25">
      <c r="E36" s="407"/>
      <c r="F36" s="407"/>
      <c r="H36" s="407"/>
      <c r="I36" s="407"/>
      <c r="L36" s="459" t="s">
        <v>68</v>
      </c>
      <c r="M36" s="458">
        <v>486215364.31000024</v>
      </c>
      <c r="N36" s="460">
        <f t="shared" si="0"/>
        <v>0.12267266013500705</v>
      </c>
      <c r="O36" s="459" t="s">
        <v>68</v>
      </c>
      <c r="P36" s="458">
        <v>346896435.61000001</v>
      </c>
      <c r="Q36" s="460">
        <f t="shared" si="1"/>
        <v>8.7782735421366595E-2</v>
      </c>
    </row>
    <row r="37" spans="5:18" x14ac:dyDescent="0.25">
      <c r="E37" s="407"/>
      <c r="F37" s="407"/>
      <c r="H37" s="407"/>
      <c r="I37" s="407"/>
      <c r="L37" s="459" t="s">
        <v>67</v>
      </c>
      <c r="M37" s="458">
        <v>176650352.24999991</v>
      </c>
      <c r="N37" s="460">
        <f t="shared" si="0"/>
        <v>4.4569074148954897E-2</v>
      </c>
      <c r="O37" s="459" t="s">
        <v>59</v>
      </c>
      <c r="P37" s="458">
        <v>185275499.38999996</v>
      </c>
      <c r="Q37" s="460">
        <f t="shared" si="1"/>
        <v>4.6884281513053086E-2</v>
      </c>
    </row>
    <row r="38" spans="5:18" x14ac:dyDescent="0.25">
      <c r="E38" s="407"/>
      <c r="F38" s="407"/>
      <c r="H38" s="407"/>
      <c r="I38" s="407"/>
      <c r="L38" s="459" t="s">
        <v>73</v>
      </c>
      <c r="M38" s="458">
        <v>288281386.11999989</v>
      </c>
      <c r="N38" s="460">
        <f t="shared" si="0"/>
        <v>7.2733704236051286E-2</v>
      </c>
      <c r="O38" s="459" t="s">
        <v>73</v>
      </c>
      <c r="P38" s="458">
        <v>279083456.56999993</v>
      </c>
      <c r="Q38" s="460">
        <f t="shared" si="1"/>
        <v>7.0622545272006051E-2</v>
      </c>
    </row>
    <row r="39" spans="5:18" x14ac:dyDescent="0.25">
      <c r="E39" s="407"/>
      <c r="F39" s="407"/>
      <c r="H39" s="407"/>
      <c r="I39" s="407"/>
      <c r="L39" s="459" t="s">
        <v>74</v>
      </c>
      <c r="M39" s="458">
        <v>3963518552.3400021</v>
      </c>
      <c r="N39" s="460">
        <f t="shared" si="0"/>
        <v>1</v>
      </c>
      <c r="O39" s="459" t="s">
        <v>74</v>
      </c>
      <c r="P39" s="458">
        <v>3951761516.0299997</v>
      </c>
      <c r="Q39" s="460">
        <f t="shared" si="1"/>
        <v>1</v>
      </c>
    </row>
    <row r="40" spans="5:18" x14ac:dyDescent="0.25">
      <c r="E40" s="407"/>
      <c r="F40" s="407"/>
      <c r="H40" s="407"/>
      <c r="I40" s="407"/>
      <c r="L40" s="459" t="s">
        <v>75</v>
      </c>
      <c r="M40" s="457">
        <v>145</v>
      </c>
      <c r="N40" s="460"/>
      <c r="O40" s="459" t="s">
        <v>75</v>
      </c>
      <c r="P40" s="457">
        <v>145</v>
      </c>
      <c r="Q40" s="457"/>
    </row>
    <row r="41" spans="5:18" x14ac:dyDescent="0.25">
      <c r="E41" s="407"/>
      <c r="F41" s="407"/>
      <c r="H41" s="407"/>
      <c r="I41" s="407"/>
      <c r="L41" s="457"/>
      <c r="M41" s="457"/>
      <c r="N41" s="457"/>
      <c r="O41" s="457"/>
      <c r="P41" s="458"/>
      <c r="Q41" s="457"/>
    </row>
    <row r="42" spans="5:18" x14ac:dyDescent="0.25">
      <c r="E42" s="407"/>
      <c r="F42" s="407"/>
      <c r="H42" s="407"/>
      <c r="I42" s="407"/>
      <c r="L42" s="459"/>
      <c r="M42" s="459"/>
      <c r="N42" s="459"/>
      <c r="O42" s="459"/>
      <c r="P42" s="458"/>
      <c r="Q42" s="457"/>
    </row>
    <row r="43" spans="5:18" x14ac:dyDescent="0.25">
      <c r="E43" s="407"/>
      <c r="F43" s="407"/>
      <c r="H43" s="407"/>
      <c r="I43" s="407"/>
      <c r="L43" s="42"/>
      <c r="M43" s="42"/>
      <c r="N43" s="42"/>
      <c r="O43" s="42"/>
    </row>
    <row r="44" spans="5:18" x14ac:dyDescent="0.25">
      <c r="E44" s="407"/>
      <c r="F44" s="407"/>
      <c r="H44" s="407"/>
      <c r="I44" s="407"/>
      <c r="L44" s="42"/>
      <c r="M44" s="42"/>
      <c r="N44" s="42"/>
      <c r="O44" s="42"/>
    </row>
    <row r="45" spans="5:18" x14ac:dyDescent="0.25">
      <c r="E45" s="407"/>
      <c r="F45" s="407"/>
      <c r="H45" s="407"/>
      <c r="I45" s="407"/>
      <c r="L45" s="42"/>
      <c r="M45" s="42"/>
      <c r="N45" s="42"/>
      <c r="O45" s="42"/>
    </row>
    <row r="46" spans="5:18" x14ac:dyDescent="0.25">
      <c r="E46" s="407"/>
      <c r="F46" s="407"/>
      <c r="H46" s="407"/>
      <c r="I46" s="407"/>
      <c r="L46" s="42"/>
      <c r="M46" s="42"/>
      <c r="N46" s="42"/>
      <c r="O46" s="42"/>
    </row>
    <row r="47" spans="5:18" x14ac:dyDescent="0.25">
      <c r="E47" s="407"/>
      <c r="F47" s="407"/>
      <c r="H47" s="407"/>
      <c r="I47" s="407"/>
      <c r="L47" s="42"/>
      <c r="M47" s="42"/>
      <c r="N47" s="42"/>
      <c r="O47" s="42"/>
    </row>
    <row r="48" spans="5:18" x14ac:dyDescent="0.25">
      <c r="E48" s="407"/>
      <c r="F48" s="407"/>
      <c r="H48" s="407"/>
      <c r="I48" s="407"/>
      <c r="L48" s="42"/>
      <c r="M48" s="42"/>
      <c r="N48" s="42"/>
      <c r="O48" s="42"/>
      <c r="R48" s="43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/>
  </sheetViews>
  <sheetFormatPr baseColWidth="10" defaultColWidth="11.5703125" defaultRowHeight="12.75" x14ac:dyDescent="0.2"/>
  <cols>
    <col min="1" max="1" width="3.140625" style="1" customWidth="1"/>
    <col min="2" max="2" width="25" style="1" customWidth="1"/>
    <col min="3" max="3" width="21.28515625" style="1" customWidth="1"/>
    <col min="4" max="4" width="20.140625" style="1" customWidth="1"/>
    <col min="5" max="5" width="25.28515625" style="1" customWidth="1"/>
    <col min="6" max="6" width="23.85546875" style="1" customWidth="1"/>
    <col min="7" max="7" width="20" style="46" customWidth="1"/>
    <col min="8" max="8" width="8.28515625" style="46" customWidth="1"/>
    <col min="9" max="9" width="6.85546875" style="46" customWidth="1"/>
    <col min="10" max="10" width="18.42578125" style="46" customWidth="1"/>
    <col min="11" max="12" width="11.5703125" style="1"/>
    <col min="13" max="13" width="18.140625" style="1" customWidth="1"/>
    <col min="14" max="14" width="24.85546875" style="1" customWidth="1"/>
    <col min="15" max="15" width="16" style="1" bestFit="1" customWidth="1"/>
    <col min="16" max="16" width="11.7109375" style="1" bestFit="1" customWidth="1"/>
    <col min="17" max="16384" width="11.5703125" style="1"/>
  </cols>
  <sheetData>
    <row r="1" spans="1:16" ht="75" customHeight="1" x14ac:dyDescent="0.2">
      <c r="B1" s="485" t="s">
        <v>76</v>
      </c>
      <c r="C1" s="486"/>
      <c r="D1" s="486"/>
      <c r="E1" s="486"/>
      <c r="F1" s="487"/>
      <c r="G1" s="162"/>
      <c r="I1" s="173"/>
    </row>
    <row r="2" spans="1:16" ht="15.75" customHeight="1" x14ac:dyDescent="0.2">
      <c r="A2" s="164"/>
      <c r="B2" s="163"/>
      <c r="G2" s="1"/>
      <c r="H2" s="1"/>
      <c r="I2" s="164"/>
      <c r="J2" s="1"/>
    </row>
    <row r="3" spans="1:16" ht="9.75" customHeight="1" x14ac:dyDescent="0.25">
      <c r="B3" s="168"/>
      <c r="C3" s="165"/>
      <c r="D3" s="166"/>
      <c r="E3" s="167"/>
      <c r="F3" s="167"/>
      <c r="I3" s="173"/>
    </row>
    <row r="4" spans="1:16" s="102" customFormat="1" ht="35.25" customHeight="1" x14ac:dyDescent="0.8">
      <c r="B4" s="169"/>
      <c r="C4" s="193"/>
      <c r="D4" s="192" t="s">
        <v>13</v>
      </c>
      <c r="E4" s="191" t="s">
        <v>77</v>
      </c>
      <c r="F4" s="191" t="s">
        <v>78</v>
      </c>
      <c r="G4" s="190" t="s">
        <v>79</v>
      </c>
      <c r="H4" s="101"/>
      <c r="I4" s="174"/>
      <c r="J4" s="101"/>
      <c r="M4" s="439"/>
      <c r="N4" s="439"/>
      <c r="O4" s="439"/>
      <c r="P4" s="439"/>
    </row>
    <row r="5" spans="1:16" s="102" customFormat="1" ht="17.45" customHeight="1" x14ac:dyDescent="0.8">
      <c r="B5" s="169"/>
      <c r="C5" s="180" t="s">
        <v>80</v>
      </c>
      <c r="D5" s="207">
        <v>26177871.469999999</v>
      </c>
      <c r="E5" s="207">
        <v>24294102.899999954</v>
      </c>
      <c r="F5" s="207">
        <f>SUM(D5:E5)</f>
        <v>50471974.369999953</v>
      </c>
      <c r="G5" s="181">
        <f>D5/F5</f>
        <v>0.51866153041874796</v>
      </c>
      <c r="H5" s="175"/>
      <c r="I5" s="176"/>
      <c r="M5" s="439"/>
      <c r="N5" s="439"/>
      <c r="O5" s="439"/>
      <c r="P5" s="439"/>
    </row>
    <row r="6" spans="1:16" s="102" customFormat="1" ht="17.45" customHeight="1" x14ac:dyDescent="0.8">
      <c r="B6" s="169"/>
      <c r="C6" s="180" t="s">
        <v>15</v>
      </c>
      <c r="D6" s="207">
        <v>3937340680.8700004</v>
      </c>
      <c r="E6" s="207">
        <v>3949800941.5671773</v>
      </c>
      <c r="F6" s="207">
        <f t="shared" ref="F6:F7" si="0">SUM(D6:E6)</f>
        <v>7887141622.4371777</v>
      </c>
      <c r="G6" s="181">
        <f t="shared" ref="G6:G7" si="1">D6/F6</f>
        <v>0.49921009021432239</v>
      </c>
      <c r="H6" s="175"/>
      <c r="I6" s="176"/>
      <c r="M6" s="439"/>
      <c r="N6" s="440"/>
      <c r="O6" s="440"/>
      <c r="P6" s="439"/>
    </row>
    <row r="7" spans="1:16" s="102" customFormat="1" ht="17.45" customHeight="1" x14ac:dyDescent="0.8">
      <c r="B7" s="169"/>
      <c r="C7" s="180" t="s">
        <v>16</v>
      </c>
      <c r="D7" s="207">
        <v>3963518552.3400002</v>
      </c>
      <c r="E7" s="207">
        <v>3974095043.5271807</v>
      </c>
      <c r="F7" s="207">
        <f t="shared" si="0"/>
        <v>7937613595.8671808</v>
      </c>
      <c r="G7" s="181">
        <f t="shared" si="1"/>
        <v>0.4993337738692214</v>
      </c>
      <c r="H7" s="101"/>
      <c r="I7" s="176"/>
      <c r="M7" s="439"/>
      <c r="N7" s="440"/>
      <c r="O7" s="441" t="s">
        <v>81</v>
      </c>
      <c r="P7" s="439"/>
    </row>
    <row r="8" spans="1:16" ht="13.5" customHeight="1" x14ac:dyDescent="0.8">
      <c r="B8" s="170"/>
      <c r="C8" s="171"/>
      <c r="D8" s="171"/>
      <c r="E8" s="172"/>
      <c r="F8" s="172"/>
      <c r="G8" s="179"/>
      <c r="H8" s="177"/>
      <c r="I8" s="178"/>
      <c r="M8" s="442"/>
      <c r="N8" s="443" t="s">
        <v>82</v>
      </c>
      <c r="O8" s="444">
        <f>+D5</f>
        <v>26177871.469999999</v>
      </c>
      <c r="P8" s="445">
        <f>+O8/O10</f>
        <v>0.51866153041874796</v>
      </c>
    </row>
    <row r="9" spans="1:16" ht="8.25" customHeight="1" x14ac:dyDescent="0.25">
      <c r="B9" s="182"/>
      <c r="D9" s="2"/>
      <c r="I9" s="183"/>
      <c r="M9" s="442"/>
      <c r="N9" s="446" t="s">
        <v>83</v>
      </c>
      <c r="O9" s="447">
        <f>+E5</f>
        <v>24294102.899999954</v>
      </c>
      <c r="P9" s="448">
        <f>+O9/O10</f>
        <v>0.48133846958125204</v>
      </c>
    </row>
    <row r="10" spans="1:16" x14ac:dyDescent="0.2">
      <c r="B10" s="163"/>
      <c r="I10" s="173"/>
      <c r="L10" s="53"/>
      <c r="M10" s="442"/>
      <c r="N10" s="449"/>
      <c r="O10" s="450">
        <f>+F5</f>
        <v>50471974.369999953</v>
      </c>
      <c r="P10" s="448">
        <v>0.99999999999999989</v>
      </c>
    </row>
    <row r="11" spans="1:16" ht="12" customHeight="1" x14ac:dyDescent="0.2">
      <c r="B11" s="163"/>
      <c r="I11" s="173"/>
      <c r="M11" s="442"/>
      <c r="N11" s="449"/>
      <c r="O11" s="449"/>
      <c r="P11" s="451"/>
    </row>
    <row r="12" spans="1:16" ht="12" customHeight="1" x14ac:dyDescent="0.2">
      <c r="B12" s="163"/>
      <c r="I12" s="173"/>
      <c r="M12" s="442"/>
      <c r="N12" s="449"/>
      <c r="O12" s="452" t="s">
        <v>84</v>
      </c>
      <c r="P12" s="442"/>
    </row>
    <row r="13" spans="1:16" ht="12" customHeight="1" x14ac:dyDescent="0.25">
      <c r="B13" s="163"/>
      <c r="I13" s="173"/>
      <c r="M13" s="442"/>
      <c r="N13" s="446" t="s">
        <v>82</v>
      </c>
      <c r="O13" s="453">
        <f>+D6</f>
        <v>3937340680.8700004</v>
      </c>
      <c r="P13" s="448">
        <f>+O13/O15</f>
        <v>0.49921009021432239</v>
      </c>
    </row>
    <row r="14" spans="1:16" ht="12" customHeight="1" x14ac:dyDescent="0.25">
      <c r="B14" s="163"/>
      <c r="I14" s="173"/>
      <c r="M14" s="442"/>
      <c r="N14" s="446" t="s">
        <v>83</v>
      </c>
      <c r="O14" s="453">
        <f>+E6</f>
        <v>3949800941.5671773</v>
      </c>
      <c r="P14" s="448">
        <f>+O14/O15</f>
        <v>0.50078990978567761</v>
      </c>
    </row>
    <row r="15" spans="1:16" ht="12" customHeight="1" x14ac:dyDescent="0.2">
      <c r="B15" s="163"/>
      <c r="I15" s="173"/>
      <c r="M15" s="442"/>
      <c r="N15" s="449"/>
      <c r="O15" s="454">
        <f>+F6</f>
        <v>7887141622.4371777</v>
      </c>
      <c r="P15" s="448">
        <v>1</v>
      </c>
    </row>
    <row r="16" spans="1:16" ht="12" customHeight="1" x14ac:dyDescent="0.2">
      <c r="B16" s="163"/>
      <c r="I16" s="173"/>
      <c r="M16" s="455"/>
      <c r="N16" s="449"/>
      <c r="O16" s="449"/>
      <c r="P16" s="442"/>
    </row>
    <row r="17" spans="2:16" ht="12" customHeight="1" x14ac:dyDescent="0.2">
      <c r="B17" s="163"/>
      <c r="I17" s="173"/>
      <c r="M17" s="442"/>
      <c r="N17" s="449"/>
      <c r="O17" s="452" t="s">
        <v>16</v>
      </c>
      <c r="P17" s="442"/>
    </row>
    <row r="18" spans="2:16" ht="12" customHeight="1" x14ac:dyDescent="0.25">
      <c r="B18" s="163"/>
      <c r="I18" s="173"/>
      <c r="M18" s="442"/>
      <c r="N18" s="446" t="s">
        <v>82</v>
      </c>
      <c r="O18" s="456">
        <v>3963518552.3400002</v>
      </c>
      <c r="P18" s="448">
        <f>+O18/O20</f>
        <v>0.4993337738692214</v>
      </c>
    </row>
    <row r="19" spans="2:16" ht="12" customHeight="1" x14ac:dyDescent="0.25">
      <c r="B19" s="163"/>
      <c r="I19" s="173"/>
      <c r="M19" s="442"/>
      <c r="N19" s="446" t="s">
        <v>83</v>
      </c>
      <c r="O19" s="456">
        <v>3974095043.5271807</v>
      </c>
      <c r="P19" s="448">
        <f>+O19/O20</f>
        <v>0.5006662261307786</v>
      </c>
    </row>
    <row r="20" spans="2:16" ht="12" customHeight="1" x14ac:dyDescent="0.2">
      <c r="B20" s="163"/>
      <c r="I20" s="173"/>
      <c r="M20" s="442"/>
      <c r="N20" s="449"/>
      <c r="O20" s="456">
        <v>7937613595.8671808</v>
      </c>
      <c r="P20" s="448">
        <v>1</v>
      </c>
    </row>
    <row r="21" spans="2:16" ht="12" customHeight="1" x14ac:dyDescent="0.2">
      <c r="B21" s="163"/>
      <c r="I21" s="173"/>
      <c r="M21" s="442"/>
      <c r="N21" s="449"/>
      <c r="O21" s="449"/>
      <c r="P21" s="442"/>
    </row>
    <row r="22" spans="2:16" ht="12" customHeight="1" x14ac:dyDescent="0.2">
      <c r="B22" s="163"/>
      <c r="I22" s="173"/>
      <c r="M22" s="442"/>
      <c r="N22" s="449"/>
      <c r="O22" s="449"/>
      <c r="P22" s="442"/>
    </row>
    <row r="23" spans="2:16" ht="12" customHeight="1" x14ac:dyDescent="0.2">
      <c r="B23" s="163"/>
      <c r="I23" s="173"/>
      <c r="M23" s="442"/>
      <c r="N23" s="449"/>
      <c r="O23" s="449"/>
      <c r="P23" s="442"/>
    </row>
    <row r="24" spans="2:16" ht="34.5" customHeight="1" x14ac:dyDescent="0.2">
      <c r="B24" s="163"/>
      <c r="I24" s="173"/>
      <c r="M24" s="442"/>
      <c r="N24" s="449"/>
      <c r="O24" s="449"/>
      <c r="P24" s="442"/>
    </row>
    <row r="25" spans="2:16" ht="12" customHeight="1" x14ac:dyDescent="0.2">
      <c r="B25" s="163"/>
      <c r="I25" s="173"/>
      <c r="M25" s="442"/>
      <c r="N25" s="449"/>
      <c r="O25" s="449"/>
      <c r="P25" s="442"/>
    </row>
    <row r="26" spans="2:16" ht="12" customHeight="1" x14ac:dyDescent="0.2">
      <c r="B26" s="163"/>
      <c r="I26" s="173"/>
      <c r="N26" s="46"/>
      <c r="O26" s="46"/>
    </row>
    <row r="27" spans="2:16" ht="9.75" customHeight="1" x14ac:dyDescent="0.2">
      <c r="B27" s="163"/>
      <c r="I27" s="173"/>
      <c r="N27" s="46"/>
      <c r="O27" s="46"/>
    </row>
    <row r="28" spans="2:16" ht="16.5" customHeight="1" x14ac:dyDescent="0.2">
      <c r="B28" s="184"/>
      <c r="C28" s="185"/>
      <c r="D28" s="185"/>
      <c r="E28" s="185"/>
      <c r="F28" s="185"/>
      <c r="G28" s="177"/>
      <c r="H28" s="177"/>
      <c r="I28" s="178"/>
      <c r="N28" s="46"/>
      <c r="O28" s="46"/>
    </row>
    <row r="29" spans="2:16" ht="16.5" customHeight="1" x14ac:dyDescent="0.2">
      <c r="B29" s="182"/>
      <c r="I29" s="183"/>
      <c r="N29" s="46"/>
      <c r="O29" s="46"/>
    </row>
    <row r="30" spans="2:16" ht="21.75" customHeight="1" x14ac:dyDescent="0.2">
      <c r="B30" s="163"/>
      <c r="C30" s="484" t="s">
        <v>85</v>
      </c>
      <c r="D30" s="484"/>
      <c r="E30" s="484"/>
      <c r="F30" s="484"/>
      <c r="G30" s="484"/>
      <c r="I30" s="173"/>
      <c r="N30" s="46"/>
      <c r="O30" s="46"/>
    </row>
    <row r="31" spans="2:16" s="4" customFormat="1" ht="19.149999999999999" customHeight="1" x14ac:dyDescent="0.4">
      <c r="B31" s="186"/>
      <c r="C31" s="194"/>
      <c r="D31" s="195"/>
      <c r="E31" s="205"/>
      <c r="F31" s="195"/>
      <c r="G31" s="195"/>
      <c r="H31" s="47"/>
      <c r="I31" s="187"/>
      <c r="N31" s="46"/>
      <c r="O31" s="46"/>
      <c r="P31" s="1"/>
    </row>
    <row r="32" spans="2:16" ht="36" customHeight="1" x14ac:dyDescent="0.3">
      <c r="B32" s="163"/>
      <c r="C32" s="196"/>
      <c r="D32" s="204" t="s">
        <v>13</v>
      </c>
      <c r="E32" s="202" t="s">
        <v>77</v>
      </c>
      <c r="F32" s="202" t="s">
        <v>86</v>
      </c>
      <c r="G32" s="203" t="s">
        <v>87</v>
      </c>
      <c r="I32" s="173"/>
      <c r="N32" s="47" t="s">
        <v>81</v>
      </c>
      <c r="O32" s="47"/>
      <c r="P32" s="4"/>
    </row>
    <row r="33" spans="2:16" s="4" customFormat="1" ht="19.149999999999999" customHeight="1" x14ac:dyDescent="0.25">
      <c r="B33" s="186"/>
      <c r="C33" s="200" t="s">
        <v>80</v>
      </c>
      <c r="D33" s="206">
        <v>26177871.469999999</v>
      </c>
      <c r="E33" s="206">
        <v>24294102.899999954</v>
      </c>
      <c r="F33" s="206">
        <f>SUM(D33:E33)</f>
        <v>50471974.369999953</v>
      </c>
      <c r="G33" s="201">
        <f>D33/F33</f>
        <v>0.51866153041874796</v>
      </c>
      <c r="H33" s="48"/>
      <c r="I33" s="187"/>
      <c r="N33" s="52" t="s">
        <v>82</v>
      </c>
      <c r="O33" s="49">
        <v>26177871.469999999</v>
      </c>
      <c r="P33" s="3">
        <f>+O33/O35</f>
        <v>0.51866153524857472</v>
      </c>
    </row>
    <row r="34" spans="2:16" s="4" customFormat="1" ht="19.149999999999999" customHeight="1" x14ac:dyDescent="0.25">
      <c r="B34" s="186"/>
      <c r="C34" s="200" t="s">
        <v>15</v>
      </c>
      <c r="D34" s="206">
        <v>2006928815.7999997</v>
      </c>
      <c r="E34" s="206">
        <f>E35-E33</f>
        <v>2190799140.6059985</v>
      </c>
      <c r="F34" s="206">
        <f t="shared" ref="F34:F35" si="2">SUM(D34:E34)</f>
        <v>4197727956.4059982</v>
      </c>
      <c r="G34" s="201">
        <f t="shared" ref="G34:G35" si="3">D34/F34</f>
        <v>0.4780988278998165</v>
      </c>
      <c r="H34" s="48"/>
      <c r="I34" s="187"/>
      <c r="N34" s="50" t="s">
        <v>83</v>
      </c>
      <c r="O34" s="49">
        <v>24294102.430000003</v>
      </c>
      <c r="P34" s="51">
        <f>+O34/O35</f>
        <v>0.48133846475142517</v>
      </c>
    </row>
    <row r="35" spans="2:16" s="4" customFormat="1" ht="19.149999999999999" customHeight="1" x14ac:dyDescent="0.2">
      <c r="B35" s="186"/>
      <c r="C35" s="200" t="s">
        <v>16</v>
      </c>
      <c r="D35" s="206">
        <v>2033106687.2699997</v>
      </c>
      <c r="E35" s="206">
        <v>2215093243.5059986</v>
      </c>
      <c r="F35" s="206">
        <f t="shared" si="2"/>
        <v>4248199930.7759981</v>
      </c>
      <c r="G35" s="201">
        <f t="shared" si="3"/>
        <v>0.47858074488001368</v>
      </c>
      <c r="H35" s="47"/>
      <c r="I35" s="187"/>
      <c r="N35" s="47"/>
      <c r="O35" s="49">
        <v>50471973.900000006</v>
      </c>
      <c r="P35" s="51">
        <v>1</v>
      </c>
    </row>
    <row r="36" spans="2:16" ht="19.149999999999999" customHeight="1" x14ac:dyDescent="0.2">
      <c r="B36" s="163"/>
      <c r="I36" s="173"/>
      <c r="N36" s="47"/>
      <c r="O36" s="47"/>
      <c r="P36" s="54"/>
    </row>
    <row r="37" spans="2:16" ht="9.75" customHeight="1" x14ac:dyDescent="0.3">
      <c r="B37" s="163"/>
      <c r="C37" s="197"/>
      <c r="D37" s="198"/>
      <c r="E37" s="198"/>
      <c r="F37" s="199"/>
      <c r="G37" s="199"/>
      <c r="I37" s="173"/>
      <c r="N37" s="46"/>
      <c r="O37" s="46"/>
    </row>
    <row r="38" spans="2:16" ht="12.75" customHeight="1" x14ac:dyDescent="0.2">
      <c r="B38" s="184"/>
      <c r="C38" s="185"/>
      <c r="D38" s="185"/>
      <c r="E38" s="185"/>
      <c r="F38" s="185"/>
      <c r="G38" s="179"/>
      <c r="H38" s="177"/>
      <c r="I38" s="178"/>
      <c r="N38" s="46" t="s">
        <v>84</v>
      </c>
      <c r="O38" s="46"/>
    </row>
    <row r="39" spans="2:16" ht="15.75" x14ac:dyDescent="0.25">
      <c r="B39" s="182"/>
      <c r="H39" s="188"/>
      <c r="I39" s="183"/>
      <c r="L39" s="53"/>
      <c r="N39" s="52" t="s">
        <v>82</v>
      </c>
      <c r="O39" s="49">
        <v>2006928815.7999997</v>
      </c>
      <c r="P39" s="3">
        <f>+O39/O41</f>
        <v>0.4780988278998165</v>
      </c>
    </row>
    <row r="40" spans="2:16" ht="12" customHeight="1" x14ac:dyDescent="0.25">
      <c r="B40" s="163"/>
      <c r="I40" s="173"/>
      <c r="N40" s="52" t="s">
        <v>83</v>
      </c>
      <c r="O40" s="49">
        <v>2190799140.6059985</v>
      </c>
      <c r="P40" s="3">
        <f>+O40/O41</f>
        <v>0.5219011721001835</v>
      </c>
    </row>
    <row r="41" spans="2:16" ht="12" customHeight="1" x14ac:dyDescent="0.2">
      <c r="B41" s="163"/>
      <c r="I41" s="173"/>
      <c r="N41" s="46"/>
      <c r="O41" s="49">
        <f>SUM(O39:O40)</f>
        <v>4197727956.4059982</v>
      </c>
      <c r="P41" s="3">
        <v>1</v>
      </c>
    </row>
    <row r="42" spans="2:16" ht="12" customHeight="1" x14ac:dyDescent="0.2">
      <c r="B42" s="163"/>
      <c r="I42" s="173"/>
      <c r="N42" s="46"/>
      <c r="O42" s="46"/>
    </row>
    <row r="43" spans="2:16" ht="12" customHeight="1" x14ac:dyDescent="0.2">
      <c r="B43" s="163"/>
      <c r="I43" s="173"/>
      <c r="N43" s="46" t="s">
        <v>16</v>
      </c>
      <c r="O43" s="46"/>
    </row>
    <row r="44" spans="2:16" ht="12" customHeight="1" x14ac:dyDescent="0.25">
      <c r="B44" s="163"/>
      <c r="I44" s="173"/>
      <c r="N44" s="52" t="s">
        <v>82</v>
      </c>
      <c r="O44" s="49">
        <v>2033106687.2699997</v>
      </c>
      <c r="P44" s="3">
        <f>+O44/O46</f>
        <v>0.47858074488001368</v>
      </c>
    </row>
    <row r="45" spans="2:16" ht="12" customHeight="1" x14ac:dyDescent="0.25">
      <c r="B45" s="163"/>
      <c r="I45" s="173"/>
      <c r="M45" s="2"/>
      <c r="N45" s="52" t="s">
        <v>83</v>
      </c>
      <c r="O45" s="49">
        <v>2215093243.5059986</v>
      </c>
      <c r="P45" s="3">
        <f>+O45/O46</f>
        <v>0.52141925511998632</v>
      </c>
    </row>
    <row r="46" spans="2:16" ht="12" customHeight="1" x14ac:dyDescent="0.2">
      <c r="B46" s="163"/>
      <c r="I46" s="173"/>
      <c r="N46" s="46"/>
      <c r="O46" s="49">
        <f>SUM(O44:O45)</f>
        <v>4248199930.7759981</v>
      </c>
      <c r="P46" s="3">
        <v>1</v>
      </c>
    </row>
    <row r="47" spans="2:16" ht="12" customHeight="1" x14ac:dyDescent="0.2">
      <c r="B47" s="163"/>
      <c r="I47" s="173"/>
      <c r="N47" s="46"/>
      <c r="O47" s="46"/>
    </row>
    <row r="48" spans="2:16" ht="12" customHeight="1" x14ac:dyDescent="0.2">
      <c r="B48" s="163"/>
      <c r="I48" s="173"/>
      <c r="N48" s="46"/>
      <c r="O48" s="46"/>
    </row>
    <row r="49" spans="2:15" ht="12" customHeight="1" x14ac:dyDescent="0.2">
      <c r="B49" s="163"/>
      <c r="I49" s="173"/>
      <c r="N49" s="46"/>
      <c r="O49" s="46"/>
    </row>
    <row r="50" spans="2:15" ht="12" customHeight="1" x14ac:dyDescent="0.2">
      <c r="B50" s="163"/>
      <c r="I50" s="173"/>
    </row>
    <row r="51" spans="2:15" ht="12" customHeight="1" x14ac:dyDescent="0.2">
      <c r="B51" s="163"/>
      <c r="I51" s="173"/>
    </row>
    <row r="52" spans="2:15" ht="12" customHeight="1" x14ac:dyDescent="0.2">
      <c r="B52" s="163"/>
      <c r="I52" s="173"/>
    </row>
    <row r="53" spans="2:15" ht="12" customHeight="1" x14ac:dyDescent="0.2">
      <c r="B53" s="163"/>
      <c r="I53" s="173"/>
    </row>
    <row r="54" spans="2:15" ht="12" customHeight="1" x14ac:dyDescent="0.2">
      <c r="B54" s="163"/>
      <c r="I54" s="173"/>
    </row>
    <row r="55" spans="2:15" ht="9.75" customHeight="1" x14ac:dyDescent="0.2">
      <c r="B55" s="163"/>
      <c r="I55" s="173"/>
    </row>
    <row r="56" spans="2:15" ht="9.75" customHeight="1" x14ac:dyDescent="0.2">
      <c r="B56" s="163"/>
      <c r="I56" s="173"/>
    </row>
    <row r="57" spans="2:15" ht="9.75" customHeight="1" x14ac:dyDescent="0.2">
      <c r="B57" s="163"/>
      <c r="I57" s="173"/>
    </row>
    <row r="58" spans="2:15" ht="9.75" customHeight="1" x14ac:dyDescent="0.2">
      <c r="B58" s="163"/>
      <c r="I58" s="173"/>
    </row>
    <row r="59" spans="2:15" s="4" customFormat="1" ht="14.25" x14ac:dyDescent="0.2">
      <c r="B59" s="186"/>
      <c r="G59" s="47"/>
      <c r="H59" s="47"/>
      <c r="I59" s="189"/>
      <c r="J59" s="47"/>
    </row>
    <row r="60" spans="2:15" x14ac:dyDescent="0.2">
      <c r="B60" s="163"/>
      <c r="I60" s="173"/>
    </row>
    <row r="61" spans="2:15" x14ac:dyDescent="0.2">
      <c r="B61" s="163"/>
      <c r="I61" s="173"/>
    </row>
    <row r="62" spans="2:15" x14ac:dyDescent="0.2">
      <c r="B62" s="163"/>
      <c r="I62" s="173"/>
    </row>
    <row r="63" spans="2:15" x14ac:dyDescent="0.2">
      <c r="B63" s="163"/>
      <c r="I63" s="173"/>
    </row>
    <row r="64" spans="2:15" x14ac:dyDescent="0.2">
      <c r="B64" s="163"/>
      <c r="I64" s="173"/>
    </row>
    <row r="65" spans="2:10" s="103" customFormat="1" ht="21.75" x14ac:dyDescent="0.6">
      <c r="B65" s="481" t="s">
        <v>88</v>
      </c>
      <c r="C65" s="482"/>
      <c r="D65" s="482"/>
      <c r="E65" s="482"/>
      <c r="F65" s="482"/>
      <c r="G65" s="482"/>
      <c r="H65" s="482"/>
      <c r="I65" s="483"/>
      <c r="J65" s="104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59"/>
  <sheetViews>
    <sheetView showGridLines="0" zoomScale="70" zoomScaleNormal="70" workbookViewId="0"/>
  </sheetViews>
  <sheetFormatPr baseColWidth="10" defaultColWidth="11.42578125" defaultRowHeight="12.75" x14ac:dyDescent="0.25"/>
  <cols>
    <col min="1" max="1" width="4.28515625" style="55" customWidth="1"/>
    <col min="2" max="2" width="5.140625" style="55" customWidth="1"/>
    <col min="3" max="3" width="79.28515625" style="55" customWidth="1"/>
    <col min="4" max="4" width="27.85546875" style="55" customWidth="1"/>
    <col min="5" max="5" width="14.28515625" style="55" customWidth="1"/>
    <col min="6" max="6" width="21.85546875" style="55" customWidth="1"/>
    <col min="7" max="7" width="14" style="55" bestFit="1" customWidth="1"/>
    <col min="8" max="8" width="28" style="55" customWidth="1"/>
    <col min="9" max="9" width="14" style="55" bestFit="1" customWidth="1"/>
    <col min="10" max="10" width="27.28515625" style="55" customWidth="1"/>
    <col min="11" max="11" width="14" style="55" bestFit="1" customWidth="1"/>
    <col min="12" max="12" width="25.42578125" style="55" customWidth="1"/>
    <col min="13" max="13" width="14" style="55" bestFit="1" customWidth="1"/>
    <col min="14" max="14" width="20.28515625" style="55" customWidth="1"/>
    <col min="15" max="15" width="22.42578125" style="55" customWidth="1"/>
    <col min="16" max="16" width="15.28515625" style="55" bestFit="1" customWidth="1"/>
    <col min="17" max="16384" width="11.42578125" style="55"/>
  </cols>
  <sheetData>
    <row r="1" spans="2:15" ht="77.25" customHeight="1" x14ac:dyDescent="0.25">
      <c r="B1" s="488" t="s">
        <v>89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209"/>
    </row>
    <row r="2" spans="2:15" x14ac:dyDescent="0.25">
      <c r="C2" s="210"/>
      <c r="I2" s="211"/>
    </row>
    <row r="3" spans="2:15" ht="31.9" customHeight="1" x14ac:dyDescent="0.25">
      <c r="B3" s="491" t="s">
        <v>90</v>
      </c>
      <c r="C3" s="491"/>
      <c r="D3" s="490" t="s">
        <v>91</v>
      </c>
      <c r="E3" s="490" t="s">
        <v>92</v>
      </c>
      <c r="F3" s="490" t="s">
        <v>93</v>
      </c>
      <c r="G3" s="490" t="s">
        <v>92</v>
      </c>
      <c r="H3" s="490" t="s">
        <v>94</v>
      </c>
      <c r="I3" s="490" t="s">
        <v>92</v>
      </c>
      <c r="J3" s="490" t="s">
        <v>95</v>
      </c>
      <c r="K3" s="490" t="s">
        <v>92</v>
      </c>
      <c r="L3" s="490" t="s">
        <v>96</v>
      </c>
      <c r="M3" s="490" t="s">
        <v>92</v>
      </c>
      <c r="N3" s="490" t="s">
        <v>97</v>
      </c>
      <c r="O3" s="490" t="s">
        <v>98</v>
      </c>
    </row>
    <row r="4" spans="2:15" ht="27.6" customHeight="1" x14ac:dyDescent="0.25">
      <c r="B4" s="491"/>
      <c r="C4" s="491"/>
      <c r="D4" s="490"/>
      <c r="E4" s="490"/>
      <c r="F4" s="492"/>
      <c r="G4" s="490"/>
      <c r="H4" s="490"/>
      <c r="I4" s="490"/>
      <c r="J4" s="490"/>
      <c r="K4" s="490"/>
      <c r="L4" s="490" t="s">
        <v>99</v>
      </c>
      <c r="M4" s="490"/>
      <c r="N4" s="490" t="s">
        <v>100</v>
      </c>
      <c r="O4" s="490" t="s">
        <v>101</v>
      </c>
    </row>
    <row r="5" spans="2:15" ht="15.6" customHeight="1" x14ac:dyDescent="0.25">
      <c r="B5" s="491"/>
      <c r="C5" s="491"/>
      <c r="D5" s="490"/>
      <c r="E5" s="490"/>
      <c r="F5" s="492"/>
      <c r="G5" s="490"/>
      <c r="H5" s="490"/>
      <c r="I5" s="490"/>
      <c r="J5" s="490"/>
      <c r="K5" s="490"/>
      <c r="L5" s="490"/>
      <c r="M5" s="490"/>
      <c r="N5" s="490"/>
      <c r="O5" s="490"/>
    </row>
    <row r="6" spans="2:15" s="56" customFormat="1" ht="28.5" x14ac:dyDescent="0.25">
      <c r="B6" s="216">
        <v>1</v>
      </c>
      <c r="C6" s="217" t="s">
        <v>102</v>
      </c>
      <c r="D6" s="218">
        <v>11267901.24</v>
      </c>
      <c r="E6" s="219">
        <v>7.5881261205708395E-3</v>
      </c>
      <c r="F6" s="218">
        <v>0</v>
      </c>
      <c r="G6" s="219">
        <v>0</v>
      </c>
      <c r="H6" s="218">
        <v>7596808.0800000019</v>
      </c>
      <c r="I6" s="219">
        <v>6.3756927176706335E-3</v>
      </c>
      <c r="J6" s="218">
        <v>3671093.1599999997</v>
      </c>
      <c r="K6" s="219">
        <v>1.2585862332323536E-2</v>
      </c>
      <c r="L6" s="218">
        <v>6114002.9000000004</v>
      </c>
      <c r="M6" s="219">
        <v>7.6327447644883332E-3</v>
      </c>
      <c r="N6" s="218">
        <v>101040.31</v>
      </c>
      <c r="O6" s="220">
        <v>40</v>
      </c>
    </row>
    <row r="7" spans="2:15" s="56" customFormat="1" ht="28.5" x14ac:dyDescent="0.25">
      <c r="B7" s="224">
        <v>2</v>
      </c>
      <c r="C7" s="221" t="s">
        <v>103</v>
      </c>
      <c r="D7" s="222">
        <v>0</v>
      </c>
      <c r="E7" s="223">
        <v>0</v>
      </c>
      <c r="F7" s="222">
        <v>0</v>
      </c>
      <c r="G7" s="223">
        <v>0</v>
      </c>
      <c r="H7" s="222">
        <v>0</v>
      </c>
      <c r="I7" s="223">
        <v>0</v>
      </c>
      <c r="J7" s="222">
        <v>0</v>
      </c>
      <c r="K7" s="223">
        <v>0</v>
      </c>
      <c r="L7" s="222">
        <v>0</v>
      </c>
      <c r="M7" s="223">
        <v>0</v>
      </c>
      <c r="N7" s="222">
        <v>0</v>
      </c>
      <c r="O7" s="225">
        <v>0</v>
      </c>
    </row>
    <row r="8" spans="2:15" s="56" customFormat="1" ht="28.5" x14ac:dyDescent="0.25">
      <c r="B8" s="224">
        <v>3</v>
      </c>
      <c r="C8" s="221" t="s">
        <v>104</v>
      </c>
      <c r="D8" s="222">
        <v>18086051.550000001</v>
      </c>
      <c r="E8" s="223">
        <v>1.2179663032309797E-2</v>
      </c>
      <c r="F8" s="222">
        <v>170854.63000000003</v>
      </c>
      <c r="G8" s="223">
        <v>9.8873895906253645E-2</v>
      </c>
      <c r="H8" s="222">
        <v>10519294.699999999</v>
      </c>
      <c r="I8" s="223">
        <v>8.8284171335576596E-3</v>
      </c>
      <c r="J8" s="222">
        <v>7395902.2199999988</v>
      </c>
      <c r="K8" s="223">
        <v>2.5355882596083727E-2</v>
      </c>
      <c r="L8" s="222">
        <v>13487214.9</v>
      </c>
      <c r="M8" s="223">
        <v>1.6837491018446202E-2</v>
      </c>
      <c r="N8" s="222">
        <v>103302.75</v>
      </c>
      <c r="O8" s="225">
        <v>237</v>
      </c>
    </row>
    <row r="9" spans="2:15" s="56" customFormat="1" ht="28.5" x14ac:dyDescent="0.25">
      <c r="B9" s="224">
        <v>4</v>
      </c>
      <c r="C9" s="221" t="s">
        <v>105</v>
      </c>
      <c r="D9" s="222">
        <v>9520698.7799999993</v>
      </c>
      <c r="E9" s="223">
        <v>6.4115101437119907E-3</v>
      </c>
      <c r="F9" s="222">
        <v>8270</v>
      </c>
      <c r="G9" s="223">
        <v>4.7858645630189682E-3</v>
      </c>
      <c r="H9" s="222">
        <v>8280048.25</v>
      </c>
      <c r="I9" s="223">
        <v>6.94910846418098E-3</v>
      </c>
      <c r="J9" s="222">
        <v>1232380.53</v>
      </c>
      <c r="K9" s="223">
        <v>4.2250553215641947E-3</v>
      </c>
      <c r="L9" s="222">
        <v>5715699.3200000003</v>
      </c>
      <c r="M9" s="223">
        <v>7.1355010414076714E-3</v>
      </c>
      <c r="N9" s="222">
        <v>12384.5</v>
      </c>
      <c r="O9" s="225">
        <v>94</v>
      </c>
    </row>
    <row r="10" spans="2:15" s="56" customFormat="1" ht="28.5" x14ac:dyDescent="0.25">
      <c r="B10" s="224">
        <v>5</v>
      </c>
      <c r="C10" s="221" t="s">
        <v>106</v>
      </c>
      <c r="D10" s="222">
        <v>3597.75</v>
      </c>
      <c r="E10" s="223">
        <v>2.4228274785876395E-6</v>
      </c>
      <c r="F10" s="222">
        <v>3597.75</v>
      </c>
      <c r="G10" s="223">
        <v>2.0820246954778108E-3</v>
      </c>
      <c r="H10" s="222">
        <v>0</v>
      </c>
      <c r="I10" s="223">
        <v>0</v>
      </c>
      <c r="J10" s="222">
        <v>0</v>
      </c>
      <c r="K10" s="223">
        <v>0</v>
      </c>
      <c r="L10" s="222">
        <v>3597.75</v>
      </c>
      <c r="M10" s="223">
        <v>4.4914449544075119E-6</v>
      </c>
      <c r="N10" s="222">
        <v>74.72</v>
      </c>
      <c r="O10" s="225">
        <v>1</v>
      </c>
    </row>
    <row r="11" spans="2:15" s="56" customFormat="1" ht="28.5" x14ac:dyDescent="0.25">
      <c r="B11" s="214">
        <v>6</v>
      </c>
      <c r="C11" s="221" t="s">
        <v>107</v>
      </c>
      <c r="D11" s="222">
        <v>58934214.549999997</v>
      </c>
      <c r="E11" s="223">
        <v>3.9687981221796814E-2</v>
      </c>
      <c r="F11" s="222">
        <v>0</v>
      </c>
      <c r="G11" s="223">
        <v>0</v>
      </c>
      <c r="H11" s="222">
        <v>58934214.550000012</v>
      </c>
      <c r="I11" s="223">
        <v>4.9461094524329972E-2</v>
      </c>
      <c r="J11" s="222">
        <v>0</v>
      </c>
      <c r="K11" s="223">
        <v>0</v>
      </c>
      <c r="L11" s="222">
        <v>18014263.399999999</v>
      </c>
      <c r="M11" s="223">
        <v>2.2489075798845921E-2</v>
      </c>
      <c r="N11" s="222">
        <v>17062</v>
      </c>
      <c r="O11" s="225">
        <v>30</v>
      </c>
    </row>
    <row r="12" spans="2:15" s="56" customFormat="1" ht="28.5" x14ac:dyDescent="0.25">
      <c r="B12" s="224">
        <v>7</v>
      </c>
      <c r="C12" s="221" t="s">
        <v>108</v>
      </c>
      <c r="D12" s="222">
        <v>286330.48</v>
      </c>
      <c r="E12" s="223">
        <v>1.9282311302930681E-4</v>
      </c>
      <c r="F12" s="222">
        <v>0</v>
      </c>
      <c r="G12" s="223">
        <v>0</v>
      </c>
      <c r="H12" s="222">
        <v>286330.48</v>
      </c>
      <c r="I12" s="223">
        <v>2.4030555161571706E-4</v>
      </c>
      <c r="J12" s="222">
        <v>0</v>
      </c>
      <c r="K12" s="223">
        <v>0</v>
      </c>
      <c r="L12" s="222">
        <v>159244.82</v>
      </c>
      <c r="M12" s="223">
        <v>1.9880184651644293E-4</v>
      </c>
      <c r="N12" s="222">
        <v>735.2</v>
      </c>
      <c r="O12" s="225">
        <v>6</v>
      </c>
    </row>
    <row r="13" spans="2:15" s="56" customFormat="1" ht="28.5" x14ac:dyDescent="0.25">
      <c r="B13" s="224">
        <v>8</v>
      </c>
      <c r="C13" s="221" t="s">
        <v>109</v>
      </c>
      <c r="D13" s="222">
        <v>7951316.1500000004</v>
      </c>
      <c r="E13" s="223">
        <v>5.3546431128226471E-3</v>
      </c>
      <c r="F13" s="222">
        <v>6430.1900000000005</v>
      </c>
      <c r="G13" s="223">
        <v>3.7211630537459421E-3</v>
      </c>
      <c r="H13" s="222">
        <v>7944885.96</v>
      </c>
      <c r="I13" s="223">
        <v>6.6678203561903919E-3</v>
      </c>
      <c r="J13" s="222">
        <v>0</v>
      </c>
      <c r="K13" s="223">
        <v>0</v>
      </c>
      <c r="L13" s="222">
        <v>2051651.25</v>
      </c>
      <c r="M13" s="223">
        <v>2.5612893211080165E-3</v>
      </c>
      <c r="N13" s="222">
        <v>2251.16</v>
      </c>
      <c r="O13" s="225">
        <v>7</v>
      </c>
    </row>
    <row r="14" spans="2:15" s="56" customFormat="1" ht="28.5" x14ac:dyDescent="0.25">
      <c r="B14" s="224">
        <v>9</v>
      </c>
      <c r="C14" s="221" t="s">
        <v>110</v>
      </c>
      <c r="D14" s="222">
        <v>5256797.34</v>
      </c>
      <c r="E14" s="223">
        <v>3.5400772829458443E-3</v>
      </c>
      <c r="F14" s="222">
        <v>8307.7699999999986</v>
      </c>
      <c r="G14" s="223">
        <v>4.8077221330969878E-3</v>
      </c>
      <c r="H14" s="222">
        <v>3748489.57</v>
      </c>
      <c r="I14" s="223">
        <v>3.1459551698604076E-3</v>
      </c>
      <c r="J14" s="222">
        <v>1500000</v>
      </c>
      <c r="K14" s="223">
        <v>5.1425536415658016E-3</v>
      </c>
      <c r="L14" s="222">
        <v>3608421.15</v>
      </c>
      <c r="M14" s="223">
        <v>4.5047668591605451E-3</v>
      </c>
      <c r="N14" s="222">
        <v>5565.33</v>
      </c>
      <c r="O14" s="225">
        <v>16</v>
      </c>
    </row>
    <row r="15" spans="2:15" s="56" customFormat="1" ht="28.5" x14ac:dyDescent="0.25">
      <c r="B15" s="224">
        <v>10</v>
      </c>
      <c r="C15" s="221" t="s">
        <v>111</v>
      </c>
      <c r="D15" s="222">
        <v>5053758.4400000004</v>
      </c>
      <c r="E15" s="223">
        <v>3.4033450958449599E-3</v>
      </c>
      <c r="F15" s="222">
        <v>1140</v>
      </c>
      <c r="G15" s="223">
        <v>6.5972014532546849E-4</v>
      </c>
      <c r="H15" s="222">
        <v>4794370.5999999996</v>
      </c>
      <c r="I15" s="223">
        <v>4.0237206729900931E-3</v>
      </c>
      <c r="J15" s="222">
        <v>258247.84</v>
      </c>
      <c r="K15" s="223">
        <v>8.8536891334566829E-4</v>
      </c>
      <c r="L15" s="222">
        <v>2915237.26</v>
      </c>
      <c r="M15" s="223">
        <v>3.639393421535065E-3</v>
      </c>
      <c r="N15" s="222">
        <v>9449.7900000000009</v>
      </c>
      <c r="O15" s="225">
        <v>23</v>
      </c>
    </row>
    <row r="16" spans="2:15" s="56" customFormat="1" ht="28.5" x14ac:dyDescent="0.25">
      <c r="B16" s="224">
        <v>11</v>
      </c>
      <c r="C16" s="221" t="s">
        <v>112</v>
      </c>
      <c r="D16" s="222">
        <v>587748.53</v>
      </c>
      <c r="E16" s="223">
        <v>3.9580662608115953E-4</v>
      </c>
      <c r="F16" s="222">
        <v>103640.8</v>
      </c>
      <c r="G16" s="223">
        <v>5.9977125997936677E-2</v>
      </c>
      <c r="H16" s="222">
        <v>466696.52</v>
      </c>
      <c r="I16" s="223">
        <v>3.9167944913072315E-4</v>
      </c>
      <c r="J16" s="222">
        <v>17411.21</v>
      </c>
      <c r="K16" s="223">
        <v>5.9692054259711264E-5</v>
      </c>
      <c r="L16" s="222">
        <v>268172.89</v>
      </c>
      <c r="M16" s="223">
        <v>3.3478806857046233E-4</v>
      </c>
      <c r="N16" s="222">
        <v>1153.23</v>
      </c>
      <c r="O16" s="225">
        <v>30</v>
      </c>
    </row>
    <row r="17" spans="2:15" s="56" customFormat="1" ht="28.5" x14ac:dyDescent="0.25">
      <c r="B17" s="224">
        <v>12</v>
      </c>
      <c r="C17" s="221" t="s">
        <v>113</v>
      </c>
      <c r="D17" s="222">
        <v>1751882.3</v>
      </c>
      <c r="E17" s="223">
        <v>1.179767514610886E-3</v>
      </c>
      <c r="F17" s="222">
        <v>15000</v>
      </c>
      <c r="G17" s="223">
        <v>8.6805282279666905E-3</v>
      </c>
      <c r="H17" s="222">
        <v>712938.47</v>
      </c>
      <c r="I17" s="223">
        <v>5.983403244440318E-4</v>
      </c>
      <c r="J17" s="222">
        <v>1023943.83</v>
      </c>
      <c r="K17" s="223">
        <v>3.5104573811502223E-3</v>
      </c>
      <c r="L17" s="222">
        <v>1590878.4</v>
      </c>
      <c r="M17" s="223">
        <v>1.9860587207993596E-3</v>
      </c>
      <c r="N17" s="222">
        <v>5290.21</v>
      </c>
      <c r="O17" s="225">
        <v>9</v>
      </c>
    </row>
    <row r="18" spans="2:15" s="56" customFormat="1" ht="28.5" x14ac:dyDescent="0.25">
      <c r="B18" s="224">
        <v>13</v>
      </c>
      <c r="C18" s="221" t="s">
        <v>114</v>
      </c>
      <c r="D18" s="222">
        <v>47117455.049999997</v>
      </c>
      <c r="E18" s="223">
        <v>3.1730238292337697E-2</v>
      </c>
      <c r="F18" s="222">
        <v>22800</v>
      </c>
      <c r="G18" s="223">
        <v>1.3194402906509368E-2</v>
      </c>
      <c r="H18" s="222">
        <v>47094655.049999997</v>
      </c>
      <c r="I18" s="223">
        <v>3.9524632724892456E-2</v>
      </c>
      <c r="J18" s="222">
        <v>0</v>
      </c>
      <c r="K18" s="223">
        <v>0</v>
      </c>
      <c r="L18" s="222">
        <v>26721166.82</v>
      </c>
      <c r="M18" s="223">
        <v>3.3358807557381819E-2</v>
      </c>
      <c r="N18" s="222">
        <v>54191.15</v>
      </c>
      <c r="O18" s="225">
        <v>20</v>
      </c>
    </row>
    <row r="19" spans="2:15" s="56" customFormat="1" ht="28.5" x14ac:dyDescent="0.25">
      <c r="B19" s="224">
        <v>14</v>
      </c>
      <c r="C19" s="221" t="s">
        <v>115</v>
      </c>
      <c r="D19" s="222">
        <v>4414373.79</v>
      </c>
      <c r="E19" s="223">
        <v>2.972765233595737E-3</v>
      </c>
      <c r="F19" s="222">
        <v>4094.22</v>
      </c>
      <c r="G19" s="223">
        <v>2.369332818767052E-3</v>
      </c>
      <c r="H19" s="222">
        <v>4410279.57</v>
      </c>
      <c r="I19" s="223">
        <v>3.7013686592093776E-3</v>
      </c>
      <c r="J19" s="222">
        <v>0</v>
      </c>
      <c r="K19" s="223">
        <v>0</v>
      </c>
      <c r="L19" s="222">
        <v>2457804.12</v>
      </c>
      <c r="M19" s="223">
        <v>3.0683321280511422E-3</v>
      </c>
      <c r="N19" s="222">
        <v>1351.09</v>
      </c>
      <c r="O19" s="225">
        <v>32</v>
      </c>
    </row>
    <row r="20" spans="2:15" s="56" customFormat="1" ht="28.5" x14ac:dyDescent="0.25">
      <c r="B20" s="224">
        <v>15</v>
      </c>
      <c r="C20" s="221" t="s">
        <v>116</v>
      </c>
      <c r="D20" s="222">
        <v>1850</v>
      </c>
      <c r="E20" s="223">
        <v>1.2458427726737916E-6</v>
      </c>
      <c r="F20" s="222">
        <v>1850</v>
      </c>
      <c r="G20" s="223">
        <v>1.0705984814492252E-3</v>
      </c>
      <c r="H20" s="222">
        <v>0</v>
      </c>
      <c r="I20" s="223">
        <v>0</v>
      </c>
      <c r="J20" s="222">
        <v>0</v>
      </c>
      <c r="K20" s="223">
        <v>0</v>
      </c>
      <c r="L20" s="222">
        <v>1850</v>
      </c>
      <c r="M20" s="223">
        <v>2.3095471240786317E-6</v>
      </c>
      <c r="N20" s="222">
        <v>33.33</v>
      </c>
      <c r="O20" s="225">
        <v>1</v>
      </c>
    </row>
    <row r="21" spans="2:15" s="56" customFormat="1" ht="28.5" x14ac:dyDescent="0.25">
      <c r="B21" s="224">
        <v>16</v>
      </c>
      <c r="C21" s="221" t="s">
        <v>117</v>
      </c>
      <c r="D21" s="222">
        <v>14990259.4</v>
      </c>
      <c r="E21" s="223">
        <v>1.0094868288646145E-2</v>
      </c>
      <c r="F21" s="222">
        <v>97484.36</v>
      </c>
      <c r="G21" s="223">
        <v>5.6414382584351122E-2</v>
      </c>
      <c r="H21" s="222">
        <v>14892775.039999999</v>
      </c>
      <c r="I21" s="223">
        <v>1.2498901692463836E-2</v>
      </c>
      <c r="J21" s="222">
        <v>0</v>
      </c>
      <c r="K21" s="223">
        <v>0</v>
      </c>
      <c r="L21" s="222">
        <v>7516733.9699999997</v>
      </c>
      <c r="M21" s="223">
        <v>9.3839196339879222E-3</v>
      </c>
      <c r="N21" s="222">
        <v>4796.72</v>
      </c>
      <c r="O21" s="225">
        <v>49</v>
      </c>
    </row>
    <row r="22" spans="2:15" s="56" customFormat="1" ht="28.5" x14ac:dyDescent="0.25">
      <c r="B22" s="224">
        <v>17</v>
      </c>
      <c r="C22" s="221" t="s">
        <v>118</v>
      </c>
      <c r="D22" s="222">
        <v>1702740.9</v>
      </c>
      <c r="E22" s="223">
        <v>1.1466742940546308E-3</v>
      </c>
      <c r="F22" s="222">
        <v>0</v>
      </c>
      <c r="G22" s="223">
        <v>0</v>
      </c>
      <c r="H22" s="222">
        <v>608872.4</v>
      </c>
      <c r="I22" s="223">
        <v>5.1100189524211858E-4</v>
      </c>
      <c r="J22" s="222">
        <v>1093868.5</v>
      </c>
      <c r="K22" s="223">
        <v>3.7501849587127474E-3</v>
      </c>
      <c r="L22" s="222">
        <v>1414388.01</v>
      </c>
      <c r="M22" s="223">
        <v>1.7657274382847563E-3</v>
      </c>
      <c r="N22" s="222">
        <v>10966.28</v>
      </c>
      <c r="O22" s="225">
        <v>33</v>
      </c>
    </row>
    <row r="23" spans="2:15" s="56" customFormat="1" ht="28.5" x14ac:dyDescent="0.25">
      <c r="B23" s="224">
        <v>18</v>
      </c>
      <c r="C23" s="221" t="s">
        <v>119</v>
      </c>
      <c r="D23" s="222">
        <v>163393122.44</v>
      </c>
      <c r="E23" s="223">
        <v>0.11003358956566373</v>
      </c>
      <c r="F23" s="222">
        <v>5880</v>
      </c>
      <c r="G23" s="223">
        <v>3.4027670653629426E-3</v>
      </c>
      <c r="H23" s="222">
        <v>144013080.98000002</v>
      </c>
      <c r="I23" s="223">
        <v>0.12086433433415066</v>
      </c>
      <c r="J23" s="222">
        <v>19374161.459999993</v>
      </c>
      <c r="K23" s="223">
        <v>6.6421776378937841E-2</v>
      </c>
      <c r="L23" s="222">
        <v>108830370.72</v>
      </c>
      <c r="M23" s="223">
        <v>0.13586425389664181</v>
      </c>
      <c r="N23" s="222">
        <v>70646.13</v>
      </c>
      <c r="O23" s="225">
        <v>80</v>
      </c>
    </row>
    <row r="24" spans="2:15" s="56" customFormat="1" ht="28.5" x14ac:dyDescent="0.25">
      <c r="B24" s="224">
        <v>19</v>
      </c>
      <c r="C24" s="221" t="s">
        <v>120</v>
      </c>
      <c r="D24" s="222">
        <v>44676670.729999997</v>
      </c>
      <c r="E24" s="223">
        <v>3.0086544505998496E-2</v>
      </c>
      <c r="F24" s="222">
        <v>848064.64</v>
      </c>
      <c r="G24" s="223">
        <v>0.49077660311069393</v>
      </c>
      <c r="H24" s="222">
        <v>43278383.100000009</v>
      </c>
      <c r="I24" s="223">
        <v>3.6321790554333683E-2</v>
      </c>
      <c r="J24" s="222">
        <v>550222.99000000011</v>
      </c>
      <c r="K24" s="223">
        <v>1.8863674939318161E-3</v>
      </c>
      <c r="L24" s="222">
        <v>24776486.699999999</v>
      </c>
      <c r="M24" s="223">
        <v>3.0931061406895929E-2</v>
      </c>
      <c r="N24" s="222">
        <v>34016.68</v>
      </c>
      <c r="O24" s="225">
        <v>220</v>
      </c>
    </row>
    <row r="25" spans="2:15" s="56" customFormat="1" ht="28.5" x14ac:dyDescent="0.25">
      <c r="B25" s="224">
        <v>20</v>
      </c>
      <c r="C25" s="221" t="s">
        <v>121</v>
      </c>
      <c r="D25" s="222">
        <v>58919.45</v>
      </c>
      <c r="E25" s="223">
        <v>3.9678038352656658E-5</v>
      </c>
      <c r="F25" s="222">
        <v>0</v>
      </c>
      <c r="G25" s="223">
        <v>0</v>
      </c>
      <c r="H25" s="222">
        <v>23923.03</v>
      </c>
      <c r="I25" s="223">
        <v>2.0077628202451055E-5</v>
      </c>
      <c r="J25" s="222">
        <v>34996.42</v>
      </c>
      <c r="K25" s="223">
        <v>1.1998064474184416E-4</v>
      </c>
      <c r="L25" s="222">
        <v>58919.45</v>
      </c>
      <c r="M25" s="223">
        <v>7.3555268270159311E-5</v>
      </c>
      <c r="N25" s="222">
        <v>722.11</v>
      </c>
      <c r="O25" s="225">
        <v>4</v>
      </c>
    </row>
    <row r="26" spans="2:15" s="56" customFormat="1" ht="28.5" x14ac:dyDescent="0.25">
      <c r="B26" s="224">
        <v>21</v>
      </c>
      <c r="C26" s="221" t="s">
        <v>122</v>
      </c>
      <c r="D26" s="222">
        <v>3242930.91</v>
      </c>
      <c r="E26" s="223">
        <v>2.1838821818940227E-3</v>
      </c>
      <c r="F26" s="222">
        <v>5448.96</v>
      </c>
      <c r="G26" s="223">
        <v>3.1533234062040916E-3</v>
      </c>
      <c r="H26" s="222">
        <v>3213249.1100000003</v>
      </c>
      <c r="I26" s="223">
        <v>2.6967495736299608E-3</v>
      </c>
      <c r="J26" s="222">
        <v>24232.84</v>
      </c>
      <c r="K26" s="223">
        <v>8.307911972498761E-5</v>
      </c>
      <c r="L26" s="222">
        <v>1877577</v>
      </c>
      <c r="M26" s="223">
        <v>2.3439743570736137E-3</v>
      </c>
      <c r="N26" s="222">
        <v>645.05999999999995</v>
      </c>
      <c r="O26" s="225">
        <v>6</v>
      </c>
    </row>
    <row r="27" spans="2:15" s="56" customFormat="1" ht="28.5" x14ac:dyDescent="0.25">
      <c r="B27" s="224">
        <v>22</v>
      </c>
      <c r="C27" s="221" t="s">
        <v>123</v>
      </c>
      <c r="D27" s="222">
        <v>1528218.26</v>
      </c>
      <c r="E27" s="223">
        <v>1.0291457698860093E-3</v>
      </c>
      <c r="F27" s="222">
        <v>395985.66000000003</v>
      </c>
      <c r="G27" s="223">
        <v>0.22915764663333471</v>
      </c>
      <c r="H27" s="222">
        <v>523049.84000000008</v>
      </c>
      <c r="I27" s="223">
        <v>4.3897450360056876E-4</v>
      </c>
      <c r="J27" s="222">
        <v>609182.76</v>
      </c>
      <c r="K27" s="223">
        <v>2.088503347211404E-3</v>
      </c>
      <c r="L27" s="222">
        <v>1488450.23</v>
      </c>
      <c r="M27" s="223">
        <v>1.8581869989355018E-3</v>
      </c>
      <c r="N27" s="222">
        <v>11257.76</v>
      </c>
      <c r="O27" s="225">
        <v>92</v>
      </c>
    </row>
    <row r="28" spans="2:15" s="56" customFormat="1" ht="28.5" x14ac:dyDescent="0.25">
      <c r="B28" s="224">
        <v>23</v>
      </c>
      <c r="C28" s="221" t="s">
        <v>124</v>
      </c>
      <c r="D28" s="222">
        <v>525628881.38999999</v>
      </c>
      <c r="E28" s="223">
        <v>0.35397348269640055</v>
      </c>
      <c r="F28" s="222">
        <v>8340</v>
      </c>
      <c r="G28" s="223">
        <v>4.8263736947494794E-3</v>
      </c>
      <c r="H28" s="222">
        <v>291932963.65000004</v>
      </c>
      <c r="I28" s="223">
        <v>0.24500748877564255</v>
      </c>
      <c r="J28" s="222">
        <v>233687577.74000007</v>
      </c>
      <c r="K28" s="223">
        <v>0.80116726926368576</v>
      </c>
      <c r="L28" s="222">
        <v>331127173.62</v>
      </c>
      <c r="M28" s="223">
        <v>0.41338043866938207</v>
      </c>
      <c r="N28" s="222">
        <v>134115.62</v>
      </c>
      <c r="O28" s="225">
        <v>377</v>
      </c>
    </row>
    <row r="29" spans="2:15" s="56" customFormat="1" ht="28.5" x14ac:dyDescent="0.25">
      <c r="B29" s="224">
        <v>24</v>
      </c>
      <c r="C29" s="221" t="s">
        <v>125</v>
      </c>
      <c r="D29" s="222">
        <v>2612840.4</v>
      </c>
      <c r="E29" s="223">
        <v>1.7595612586432964E-3</v>
      </c>
      <c r="F29" s="222">
        <v>0</v>
      </c>
      <c r="G29" s="223">
        <v>0</v>
      </c>
      <c r="H29" s="222">
        <v>1570215.6400000001</v>
      </c>
      <c r="I29" s="223">
        <v>1.3178182620509917E-3</v>
      </c>
      <c r="J29" s="222">
        <v>1042624.76</v>
      </c>
      <c r="K29" s="223">
        <v>3.5745025042164466E-3</v>
      </c>
      <c r="L29" s="222">
        <v>1820892.55</v>
      </c>
      <c r="M29" s="223">
        <v>2.2732092714101114E-3</v>
      </c>
      <c r="N29" s="222">
        <v>11254.22</v>
      </c>
      <c r="O29" s="225">
        <v>16</v>
      </c>
    </row>
    <row r="30" spans="2:15" s="56" customFormat="1" ht="28.5" x14ac:dyDescent="0.25">
      <c r="B30" s="224">
        <v>25</v>
      </c>
      <c r="C30" s="221" t="s">
        <v>126</v>
      </c>
      <c r="D30" s="222">
        <v>424856.41</v>
      </c>
      <c r="E30" s="223">
        <v>2.8611042585007196E-4</v>
      </c>
      <c r="F30" s="222">
        <v>18900</v>
      </c>
      <c r="G30" s="223">
        <v>1.0937465567238029E-2</v>
      </c>
      <c r="H30" s="222">
        <v>405956.41000000003</v>
      </c>
      <c r="I30" s="223">
        <v>3.4070273984448393E-4</v>
      </c>
      <c r="J30" s="222">
        <v>0</v>
      </c>
      <c r="K30" s="223">
        <v>0</v>
      </c>
      <c r="L30" s="222">
        <v>424856.41</v>
      </c>
      <c r="M30" s="223">
        <v>5.3039237830371461E-4</v>
      </c>
      <c r="N30" s="222">
        <v>2170.42</v>
      </c>
      <c r="O30" s="225">
        <v>5</v>
      </c>
    </row>
    <row r="31" spans="2:15" s="56" customFormat="1" ht="28.5" x14ac:dyDescent="0.25">
      <c r="B31" s="216">
        <v>26</v>
      </c>
      <c r="C31" s="217" t="s">
        <v>127</v>
      </c>
      <c r="D31" s="218">
        <v>4091291.39</v>
      </c>
      <c r="E31" s="219">
        <v>2.7551923292616276E-3</v>
      </c>
      <c r="F31" s="218">
        <v>1916.46</v>
      </c>
      <c r="G31" s="219">
        <v>1.1090590085179363E-3</v>
      </c>
      <c r="H31" s="218">
        <v>3775374.93</v>
      </c>
      <c r="I31" s="219">
        <v>3.1685189614106025E-3</v>
      </c>
      <c r="J31" s="218">
        <v>314000</v>
      </c>
      <c r="K31" s="219">
        <v>1.0765078956344412E-3</v>
      </c>
      <c r="L31" s="218">
        <v>3478155.18</v>
      </c>
      <c r="M31" s="219">
        <v>4.3421423205774034E-3</v>
      </c>
      <c r="N31" s="218">
        <v>3130.59</v>
      </c>
      <c r="O31" s="220">
        <v>18</v>
      </c>
    </row>
    <row r="32" spans="2:15" s="56" customFormat="1" ht="20.25" customHeight="1" x14ac:dyDescent="0.25">
      <c r="B32" s="239"/>
      <c r="C32" s="240"/>
      <c r="D32" s="241"/>
      <c r="E32" s="242"/>
      <c r="F32" s="241"/>
      <c r="G32" s="242"/>
      <c r="H32" s="241"/>
      <c r="I32" s="242"/>
      <c r="J32" s="241"/>
      <c r="K32" s="242"/>
      <c r="L32" s="241"/>
      <c r="M32" s="242"/>
      <c r="N32" s="243"/>
      <c r="O32" s="244"/>
    </row>
    <row r="33" spans="2:15" s="70" customFormat="1" ht="30.75" x14ac:dyDescent="0.25">
      <c r="B33" s="245" t="s">
        <v>128</v>
      </c>
      <c r="C33" s="246"/>
      <c r="D33" s="247">
        <v>932584707.63</v>
      </c>
      <c r="E33" s="248">
        <v>0.62802914481456018</v>
      </c>
      <c r="F33" s="247">
        <v>1728005.44</v>
      </c>
      <c r="G33" s="248">
        <v>1</v>
      </c>
      <c r="H33" s="247">
        <v>659026855.92999995</v>
      </c>
      <c r="I33" s="248">
        <v>0.55309449466864424</v>
      </c>
      <c r="J33" s="247">
        <v>271829846.26000005</v>
      </c>
      <c r="K33" s="248">
        <v>0.93193304384709019</v>
      </c>
      <c r="L33" s="247">
        <v>565923208.81999981</v>
      </c>
      <c r="M33" s="248">
        <v>0.70650071317815222</v>
      </c>
      <c r="N33" s="247">
        <v>597606.3600000001</v>
      </c>
      <c r="O33" s="249">
        <v>1446</v>
      </c>
    </row>
    <row r="34" spans="2:15" ht="15.75" x14ac:dyDescent="0.25">
      <c r="B34" s="212"/>
      <c r="C34" s="212"/>
      <c r="D34" s="61"/>
      <c r="E34" s="62"/>
      <c r="F34" s="61"/>
      <c r="G34" s="62"/>
      <c r="H34" s="61"/>
      <c r="I34" s="62"/>
      <c r="J34" s="61"/>
      <c r="K34" s="62"/>
      <c r="L34" s="61"/>
      <c r="M34" s="62"/>
      <c r="N34" s="63"/>
      <c r="O34" s="213"/>
    </row>
    <row r="35" spans="2:15" x14ac:dyDescent="0.25">
      <c r="B35" s="491" t="s">
        <v>129</v>
      </c>
      <c r="C35" s="491"/>
      <c r="D35" s="490" t="s">
        <v>91</v>
      </c>
      <c r="E35" s="490" t="s">
        <v>92</v>
      </c>
      <c r="F35" s="490" t="s">
        <v>93</v>
      </c>
      <c r="G35" s="490" t="s">
        <v>92</v>
      </c>
      <c r="H35" s="490" t="s">
        <v>94</v>
      </c>
      <c r="I35" s="490" t="s">
        <v>92</v>
      </c>
      <c r="J35" s="490" t="s">
        <v>95</v>
      </c>
      <c r="K35" s="490" t="s">
        <v>92</v>
      </c>
      <c r="L35" s="490" t="s">
        <v>96</v>
      </c>
      <c r="M35" s="490" t="s">
        <v>92</v>
      </c>
      <c r="N35" s="490" t="s">
        <v>97</v>
      </c>
      <c r="O35" s="490" t="s">
        <v>98</v>
      </c>
    </row>
    <row r="36" spans="2:15" ht="76.900000000000006" customHeight="1" x14ac:dyDescent="0.25">
      <c r="B36" s="491"/>
      <c r="C36" s="491"/>
      <c r="D36" s="490"/>
      <c r="E36" s="490"/>
      <c r="F36" s="492"/>
      <c r="G36" s="490"/>
      <c r="H36" s="490"/>
      <c r="I36" s="490"/>
      <c r="J36" s="490"/>
      <c r="K36" s="490"/>
      <c r="L36" s="490" t="s">
        <v>99</v>
      </c>
      <c r="M36" s="490"/>
      <c r="N36" s="490" t="s">
        <v>100</v>
      </c>
      <c r="O36" s="490" t="s">
        <v>101</v>
      </c>
    </row>
    <row r="37" spans="2:15" ht="15.6" customHeight="1" x14ac:dyDescent="0.25">
      <c r="B37" s="491"/>
      <c r="C37" s="491"/>
      <c r="D37" s="490"/>
      <c r="E37" s="490"/>
      <c r="F37" s="492"/>
      <c r="G37" s="490"/>
      <c r="H37" s="490"/>
      <c r="I37" s="490"/>
      <c r="J37" s="490"/>
      <c r="K37" s="490"/>
      <c r="L37" s="490"/>
      <c r="M37" s="490"/>
      <c r="N37" s="490"/>
      <c r="O37" s="490"/>
    </row>
    <row r="38" spans="2:15" s="56" customFormat="1" ht="28.5" x14ac:dyDescent="0.25">
      <c r="B38" s="216">
        <v>1</v>
      </c>
      <c r="C38" s="217" t="s">
        <v>130</v>
      </c>
      <c r="D38" s="218">
        <v>31700000</v>
      </c>
      <c r="E38" s="219">
        <v>2.1347684266896861E-2</v>
      </c>
      <c r="F38" s="218">
        <v>0</v>
      </c>
      <c r="G38" s="219">
        <v>0</v>
      </c>
      <c r="H38" s="218">
        <v>31700000</v>
      </c>
      <c r="I38" s="219">
        <v>2.6604523508004567E-2</v>
      </c>
      <c r="J38" s="218">
        <v>0</v>
      </c>
      <c r="K38" s="219">
        <v>0</v>
      </c>
      <c r="L38" s="218">
        <v>8223835.5999999996</v>
      </c>
      <c r="M38" s="219">
        <v>1.0266668031824577E-2</v>
      </c>
      <c r="N38" s="218">
        <v>0</v>
      </c>
      <c r="O38" s="220">
        <v>9</v>
      </c>
    </row>
    <row r="39" spans="2:15" s="56" customFormat="1" ht="28.5" x14ac:dyDescent="0.25">
      <c r="B39" s="224">
        <v>2</v>
      </c>
      <c r="C39" s="221" t="s">
        <v>131</v>
      </c>
      <c r="D39" s="222">
        <v>44537755.920000002</v>
      </c>
      <c r="E39" s="223">
        <v>2.9992995310292633E-2</v>
      </c>
      <c r="F39" s="222">
        <v>0</v>
      </c>
      <c r="G39" s="223">
        <v>0</v>
      </c>
      <c r="H39" s="222">
        <v>44537755.920000002</v>
      </c>
      <c r="I39" s="223">
        <v>3.7378731052599673E-2</v>
      </c>
      <c r="J39" s="222">
        <v>0</v>
      </c>
      <c r="K39" s="223">
        <v>0</v>
      </c>
      <c r="L39" s="222">
        <v>14968064.390000001</v>
      </c>
      <c r="M39" s="223">
        <v>1.8686189224296369E-2</v>
      </c>
      <c r="N39" s="222">
        <v>0</v>
      </c>
      <c r="O39" s="225">
        <v>18</v>
      </c>
    </row>
    <row r="40" spans="2:15" s="56" customFormat="1" ht="28.5" x14ac:dyDescent="0.25">
      <c r="B40" s="224">
        <v>3</v>
      </c>
      <c r="C40" s="221" t="s">
        <v>132</v>
      </c>
      <c r="D40" s="222">
        <v>88690267.680000007</v>
      </c>
      <c r="E40" s="223">
        <v>5.9726556213855114E-2</v>
      </c>
      <c r="F40" s="222">
        <v>0</v>
      </c>
      <c r="G40" s="223">
        <v>0</v>
      </c>
      <c r="H40" s="222">
        <v>72525940.349999994</v>
      </c>
      <c r="I40" s="223">
        <v>6.0868078390590274E-2</v>
      </c>
      <c r="J40" s="222">
        <v>16164327.33</v>
      </c>
      <c r="K40" s="223">
        <v>5.541728024956874E-2</v>
      </c>
      <c r="L40" s="222">
        <v>53004838.170000002</v>
      </c>
      <c r="M40" s="223">
        <v>6.6171444085284761E-2</v>
      </c>
      <c r="N40" s="222">
        <v>0</v>
      </c>
      <c r="O40" s="225">
        <v>41</v>
      </c>
    </row>
    <row r="41" spans="2:15" s="56" customFormat="1" ht="28.5" x14ac:dyDescent="0.25">
      <c r="B41" s="224">
        <v>4</v>
      </c>
      <c r="C41" s="221" t="s">
        <v>133</v>
      </c>
      <c r="D41" s="222">
        <v>155239302.5</v>
      </c>
      <c r="E41" s="223">
        <v>0.10454257462407862</v>
      </c>
      <c r="F41" s="222">
        <v>0</v>
      </c>
      <c r="G41" s="223">
        <v>0</v>
      </c>
      <c r="H41" s="222">
        <v>155239302.5</v>
      </c>
      <c r="I41" s="223">
        <v>0.13028604645828018</v>
      </c>
      <c r="J41" s="222">
        <v>0</v>
      </c>
      <c r="K41" s="223">
        <v>0</v>
      </c>
      <c r="L41" s="222">
        <v>72996769.069999993</v>
      </c>
      <c r="M41" s="223">
        <v>9.112944760683811E-2</v>
      </c>
      <c r="N41" s="222">
        <v>0</v>
      </c>
      <c r="O41" s="225">
        <v>18</v>
      </c>
    </row>
    <row r="42" spans="2:15" s="56" customFormat="1" ht="28.5" x14ac:dyDescent="0.25">
      <c r="B42" s="224">
        <v>5</v>
      </c>
      <c r="C42" s="221" t="s">
        <v>134</v>
      </c>
      <c r="D42" s="222">
        <v>3500000</v>
      </c>
      <c r="E42" s="223">
        <v>2.3569998401936597E-3</v>
      </c>
      <c r="F42" s="222">
        <v>0</v>
      </c>
      <c r="G42" s="223">
        <v>0</v>
      </c>
      <c r="H42" s="222">
        <v>3500000</v>
      </c>
      <c r="I42" s="223">
        <v>2.9374079582970341E-3</v>
      </c>
      <c r="J42" s="222">
        <v>0</v>
      </c>
      <c r="K42" s="223">
        <v>0</v>
      </c>
      <c r="L42" s="222">
        <v>835616.44</v>
      </c>
      <c r="M42" s="223">
        <v>1.0431867815323375E-3</v>
      </c>
      <c r="N42" s="222">
        <v>0</v>
      </c>
      <c r="O42" s="225">
        <v>3</v>
      </c>
    </row>
    <row r="43" spans="2:15" s="56" customFormat="1" ht="28.5" x14ac:dyDescent="0.25">
      <c r="B43" s="224">
        <v>6</v>
      </c>
      <c r="C43" s="221" t="s">
        <v>135</v>
      </c>
      <c r="D43" s="222">
        <v>228686548.06999999</v>
      </c>
      <c r="E43" s="223">
        <v>0.15400404493012276</v>
      </c>
      <c r="F43" s="222">
        <v>0</v>
      </c>
      <c r="G43" s="223">
        <v>0</v>
      </c>
      <c r="H43" s="222">
        <v>224996841.52000001</v>
      </c>
      <c r="I43" s="223">
        <v>0.18883071796358417</v>
      </c>
      <c r="J43" s="222">
        <v>3689706.55</v>
      </c>
      <c r="K43" s="223">
        <v>1.2649675903341127E-2</v>
      </c>
      <c r="L43" s="222">
        <v>85070509.049999997</v>
      </c>
      <c r="M43" s="223">
        <v>0.10620235109207174</v>
      </c>
      <c r="N43" s="222">
        <v>0</v>
      </c>
      <c r="O43" s="225">
        <v>33</v>
      </c>
    </row>
    <row r="44" spans="2:15" ht="17.25" x14ac:dyDescent="0.25">
      <c r="B44" s="226"/>
      <c r="C44" s="226"/>
      <c r="D44" s="227"/>
      <c r="E44" s="228"/>
      <c r="F44" s="227"/>
      <c r="G44" s="228"/>
      <c r="H44" s="227"/>
      <c r="I44" s="228"/>
      <c r="J44" s="227"/>
      <c r="K44" s="228"/>
      <c r="L44" s="227"/>
      <c r="M44" s="228" t="s">
        <v>136</v>
      </c>
      <c r="N44" s="227"/>
      <c r="O44" s="229"/>
    </row>
    <row r="45" spans="2:15" s="70" customFormat="1" ht="30.75" x14ac:dyDescent="0.25">
      <c r="B45" s="245" t="s">
        <v>137</v>
      </c>
      <c r="C45" s="246"/>
      <c r="D45" s="247">
        <v>552353874.17000008</v>
      </c>
      <c r="E45" s="248">
        <v>0.37197085518543971</v>
      </c>
      <c r="F45" s="247">
        <v>0</v>
      </c>
      <c r="G45" s="248">
        <v>0</v>
      </c>
      <c r="H45" s="247">
        <v>532499840.28999996</v>
      </c>
      <c r="I45" s="248">
        <v>0.44690550533135587</v>
      </c>
      <c r="J45" s="247">
        <v>19854033.879999999</v>
      </c>
      <c r="K45" s="248">
        <v>6.8066956152909863E-2</v>
      </c>
      <c r="L45" s="247">
        <v>235099632.71999997</v>
      </c>
      <c r="M45" s="248">
        <v>0.29349928682184784</v>
      </c>
      <c r="N45" s="247">
        <v>0</v>
      </c>
      <c r="O45" s="249">
        <v>122</v>
      </c>
    </row>
    <row r="46" spans="2:15" ht="17.25" hidden="1" x14ac:dyDescent="0.25">
      <c r="B46" s="235"/>
      <c r="C46" s="235"/>
      <c r="D46" s="236"/>
      <c r="E46" s="237"/>
      <c r="F46" s="236"/>
      <c r="G46" s="237"/>
      <c r="H46" s="236"/>
      <c r="I46" s="237"/>
      <c r="J46" s="236"/>
      <c r="K46" s="237"/>
      <c r="L46" s="236"/>
      <c r="M46" s="237"/>
      <c r="N46" s="236"/>
      <c r="O46" s="238"/>
    </row>
    <row r="47" spans="2:15" ht="17.25" hidden="1" x14ac:dyDescent="0.25">
      <c r="B47" s="235"/>
      <c r="C47" s="235"/>
      <c r="D47" s="236"/>
      <c r="E47" s="237"/>
      <c r="F47" s="236"/>
      <c r="G47" s="237"/>
      <c r="H47" s="236"/>
      <c r="I47" s="237"/>
      <c r="J47" s="236"/>
      <c r="K47" s="237"/>
      <c r="L47" s="236"/>
      <c r="M47" s="237"/>
      <c r="N47" s="236"/>
      <c r="O47" s="238"/>
    </row>
    <row r="48" spans="2:15" ht="17.25" hidden="1" x14ac:dyDescent="0.25">
      <c r="B48" s="235" t="s">
        <v>138</v>
      </c>
      <c r="C48" s="235"/>
      <c r="D48" s="236">
        <v>0</v>
      </c>
      <c r="E48" s="237">
        <v>0</v>
      </c>
      <c r="F48" s="236">
        <v>0</v>
      </c>
      <c r="G48" s="237">
        <v>0</v>
      </c>
      <c r="H48" s="236">
        <v>0</v>
      </c>
      <c r="I48" s="237">
        <v>0</v>
      </c>
      <c r="J48" s="236">
        <v>0</v>
      </c>
      <c r="K48" s="237">
        <v>0</v>
      </c>
      <c r="L48" s="236">
        <v>0</v>
      </c>
      <c r="M48" s="237">
        <v>0</v>
      </c>
      <c r="N48" s="236">
        <v>0</v>
      </c>
      <c r="O48" s="238">
        <v>0</v>
      </c>
    </row>
    <row r="49" spans="2:15" ht="17.25" x14ac:dyDescent="0.25">
      <c r="B49" s="235"/>
      <c r="C49" s="235"/>
      <c r="D49" s="236"/>
      <c r="E49" s="237"/>
      <c r="F49" s="236"/>
      <c r="G49" s="237"/>
      <c r="H49" s="236"/>
      <c r="I49" s="237"/>
      <c r="J49" s="236"/>
      <c r="K49" s="237"/>
      <c r="L49" s="236"/>
      <c r="M49" s="237"/>
      <c r="N49" s="236"/>
      <c r="O49" s="238"/>
    </row>
    <row r="50" spans="2:15" ht="17.25" x14ac:dyDescent="0.25">
      <c r="B50" s="235"/>
      <c r="C50" s="235"/>
      <c r="D50" s="236"/>
      <c r="E50" s="237"/>
      <c r="F50" s="236"/>
      <c r="G50" s="237"/>
      <c r="H50" s="236"/>
      <c r="I50" s="237"/>
      <c r="J50" s="236"/>
      <c r="K50" s="237"/>
      <c r="L50" s="236"/>
      <c r="M50" s="237"/>
      <c r="N50" s="236"/>
      <c r="O50" s="238"/>
    </row>
    <row r="51" spans="2:15" s="70" customFormat="1" ht="30.75" x14ac:dyDescent="0.25">
      <c r="B51" s="230" t="s">
        <v>139</v>
      </c>
      <c r="C51" s="231"/>
      <c r="D51" s="232">
        <v>1484938581.8000002</v>
      </c>
      <c r="E51" s="233">
        <v>1</v>
      </c>
      <c r="F51" s="232">
        <v>1728005.44</v>
      </c>
      <c r="G51" s="233">
        <v>1</v>
      </c>
      <c r="H51" s="232">
        <v>1191526696.2199998</v>
      </c>
      <c r="I51" s="233">
        <v>1</v>
      </c>
      <c r="J51" s="232">
        <v>291683880.14000005</v>
      </c>
      <c r="K51" s="233">
        <v>1</v>
      </c>
      <c r="L51" s="232">
        <v>801022841.53999972</v>
      </c>
      <c r="M51" s="233">
        <v>1</v>
      </c>
      <c r="N51" s="232">
        <v>597606.3600000001</v>
      </c>
      <c r="O51" s="234">
        <v>1568</v>
      </c>
    </row>
    <row r="52" spans="2:15" ht="15.75" x14ac:dyDescent="0.25">
      <c r="B52" s="68"/>
      <c r="C52" s="68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</row>
    <row r="53" spans="2:15" ht="27.75" x14ac:dyDescent="0.25">
      <c r="B53" s="64"/>
      <c r="C53" s="65"/>
      <c r="D53" s="66"/>
      <c r="E53" s="66"/>
      <c r="F53" s="66"/>
      <c r="G53" s="65"/>
      <c r="H53" s="66"/>
      <c r="I53" s="65"/>
      <c r="J53" s="66"/>
      <c r="K53" s="65"/>
      <c r="L53" s="66"/>
      <c r="M53" s="65"/>
      <c r="N53" s="65"/>
      <c r="O53" s="65"/>
    </row>
    <row r="54" spans="2:15" x14ac:dyDescent="0.25">
      <c r="D54" s="67"/>
      <c r="E54" s="67"/>
      <c r="F54" s="67"/>
      <c r="H54" s="67"/>
      <c r="J54" s="67"/>
      <c r="L54" s="67"/>
    </row>
    <row r="55" spans="2:15" x14ac:dyDescent="0.25">
      <c r="D55" s="67"/>
      <c r="E55" s="67"/>
      <c r="F55" s="67"/>
      <c r="H55" s="67"/>
      <c r="J55" s="67"/>
      <c r="L55" s="67"/>
    </row>
    <row r="56" spans="2:15" ht="15.75" x14ac:dyDescent="0.25">
      <c r="B56" s="68"/>
      <c r="C56" s="68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</row>
    <row r="57" spans="2:15" ht="27.75" x14ac:dyDescent="0.25">
      <c r="B57" s="64"/>
      <c r="C57" s="65"/>
      <c r="D57" s="66"/>
      <c r="E57" s="66"/>
      <c r="F57" s="66"/>
      <c r="G57" s="65"/>
      <c r="H57" s="66"/>
      <c r="I57" s="65"/>
      <c r="J57" s="66"/>
      <c r="K57" s="65"/>
      <c r="L57" s="66"/>
      <c r="M57" s="65"/>
      <c r="N57" s="65"/>
      <c r="O57" s="65"/>
    </row>
    <row r="58" spans="2:15" x14ac:dyDescent="0.25">
      <c r="D58" s="67"/>
      <c r="E58" s="67"/>
      <c r="F58" s="67"/>
      <c r="H58" s="67"/>
      <c r="J58" s="67"/>
      <c r="L58" s="67"/>
    </row>
    <row r="59" spans="2:15" x14ac:dyDescent="0.25">
      <c r="D59" s="67"/>
      <c r="E59" s="67"/>
      <c r="F59" s="67"/>
      <c r="H59" s="67"/>
      <c r="J59" s="67"/>
      <c r="L59" s="67"/>
    </row>
  </sheetData>
  <mergeCells count="27">
    <mergeCell ref="B35:C37"/>
    <mergeCell ref="D35:D37"/>
    <mergeCell ref="E35:E37"/>
    <mergeCell ref="F35:F37"/>
    <mergeCell ref="G35:G37"/>
    <mergeCell ref="O3:O5"/>
    <mergeCell ref="H35:H37"/>
    <mergeCell ref="I35:I37"/>
    <mergeCell ref="J35:J37"/>
    <mergeCell ref="K35:K37"/>
    <mergeCell ref="L35:L37"/>
    <mergeCell ref="N3:N5"/>
    <mergeCell ref="M35:M37"/>
    <mergeCell ref="N35:N37"/>
    <mergeCell ref="O35:O37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59"/>
  <sheetViews>
    <sheetView showGridLines="0" zoomScale="70" zoomScaleNormal="70" workbookViewId="0"/>
  </sheetViews>
  <sheetFormatPr baseColWidth="10" defaultColWidth="11.42578125" defaultRowHeight="12.75" x14ac:dyDescent="0.25"/>
  <cols>
    <col min="1" max="1" width="4.85546875" style="55" customWidth="1"/>
    <col min="2" max="2" width="5.140625" style="55" customWidth="1"/>
    <col min="3" max="3" width="79.28515625" style="55" customWidth="1"/>
    <col min="4" max="4" width="27.5703125" style="55" customWidth="1"/>
    <col min="5" max="5" width="16.28515625" style="55" customWidth="1"/>
    <col min="6" max="6" width="26.5703125" style="55" customWidth="1"/>
    <col min="7" max="7" width="14" style="55" bestFit="1" customWidth="1"/>
    <col min="8" max="8" width="29.42578125" style="55" customWidth="1"/>
    <col min="9" max="9" width="15.42578125" style="55" customWidth="1"/>
    <col min="10" max="10" width="27.28515625" style="55" customWidth="1"/>
    <col min="11" max="11" width="14" style="55" bestFit="1" customWidth="1"/>
    <col min="12" max="12" width="27" style="55" customWidth="1"/>
    <col min="13" max="13" width="14" style="55" bestFit="1" customWidth="1"/>
    <col min="14" max="14" width="22.7109375" style="55" customWidth="1"/>
    <col min="15" max="15" width="22.42578125" style="55" customWidth="1"/>
    <col min="16" max="16" width="15.28515625" style="55" bestFit="1" customWidth="1"/>
    <col min="17" max="16384" width="11.42578125" style="55"/>
  </cols>
  <sheetData>
    <row r="1" spans="2:15" ht="95.25" customHeight="1" x14ac:dyDescent="0.25">
      <c r="B1" s="488" t="s">
        <v>621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209"/>
    </row>
    <row r="2" spans="2:15" x14ac:dyDescent="0.25">
      <c r="C2" s="210"/>
      <c r="I2" s="211"/>
    </row>
    <row r="3" spans="2:15" ht="31.9" customHeight="1" x14ac:dyDescent="0.25">
      <c r="B3" s="491" t="s">
        <v>90</v>
      </c>
      <c r="C3" s="491"/>
      <c r="D3" s="490" t="s">
        <v>91</v>
      </c>
      <c r="E3" s="490" t="s">
        <v>92</v>
      </c>
      <c r="F3" s="490" t="s">
        <v>93</v>
      </c>
      <c r="G3" s="490" t="s">
        <v>92</v>
      </c>
      <c r="H3" s="490" t="s">
        <v>94</v>
      </c>
      <c r="I3" s="490" t="s">
        <v>92</v>
      </c>
      <c r="J3" s="490" t="s">
        <v>95</v>
      </c>
      <c r="K3" s="490" t="s">
        <v>92</v>
      </c>
      <c r="L3" s="490" t="s">
        <v>96</v>
      </c>
      <c r="M3" s="490" t="s">
        <v>92</v>
      </c>
      <c r="N3" s="490" t="s">
        <v>97</v>
      </c>
      <c r="O3" s="490" t="s">
        <v>98</v>
      </c>
    </row>
    <row r="4" spans="2:15" ht="27.6" customHeight="1" x14ac:dyDescent="0.25">
      <c r="B4" s="491"/>
      <c r="C4" s="491"/>
      <c r="D4" s="490"/>
      <c r="E4" s="490"/>
      <c r="F4" s="492"/>
      <c r="G4" s="490"/>
      <c r="H4" s="490"/>
      <c r="I4" s="490"/>
      <c r="J4" s="490"/>
      <c r="K4" s="490"/>
      <c r="L4" s="490" t="s">
        <v>99</v>
      </c>
      <c r="M4" s="490"/>
      <c r="N4" s="490" t="s">
        <v>100</v>
      </c>
      <c r="O4" s="490" t="s">
        <v>101</v>
      </c>
    </row>
    <row r="5" spans="2:15" ht="15.6" customHeight="1" x14ac:dyDescent="0.25">
      <c r="B5" s="491"/>
      <c r="C5" s="491"/>
      <c r="D5" s="490"/>
      <c r="E5" s="490"/>
      <c r="F5" s="492"/>
      <c r="G5" s="490"/>
      <c r="H5" s="490"/>
      <c r="I5" s="490"/>
      <c r="J5" s="490"/>
      <c r="K5" s="490"/>
      <c r="L5" s="490"/>
      <c r="M5" s="490"/>
      <c r="N5" s="490"/>
      <c r="O5" s="490"/>
    </row>
    <row r="6" spans="2:15" s="56" customFormat="1" ht="28.5" x14ac:dyDescent="0.25">
      <c r="B6" s="216">
        <v>1</v>
      </c>
      <c r="C6" s="217" t="s">
        <v>102</v>
      </c>
      <c r="D6" s="218">
        <v>87333575.980000004</v>
      </c>
      <c r="E6" s="219">
        <v>1.1017177644903366E-2</v>
      </c>
      <c r="F6" s="218">
        <v>501840.21000000008</v>
      </c>
      <c r="G6" s="219">
        <v>9.5851989069300775E-3</v>
      </c>
      <c r="H6" s="218">
        <v>71713105.969999999</v>
      </c>
      <c r="I6" s="219">
        <v>1.0294230700891782E-2</v>
      </c>
      <c r="J6" s="218">
        <v>15118629.800000004</v>
      </c>
      <c r="K6" s="219">
        <v>1.6644206837871524E-2</v>
      </c>
      <c r="L6" s="218">
        <v>47192874.530000001</v>
      </c>
      <c r="M6" s="219">
        <v>1.1606098889323242E-2</v>
      </c>
      <c r="N6" s="218">
        <v>590863.82999999996</v>
      </c>
      <c r="O6" s="220">
        <v>453</v>
      </c>
    </row>
    <row r="7" spans="2:15" s="56" customFormat="1" ht="28.5" x14ac:dyDescent="0.25">
      <c r="B7" s="216">
        <v>2</v>
      </c>
      <c r="C7" s="217" t="s">
        <v>103</v>
      </c>
      <c r="D7" s="218">
        <v>9662994.6400000006</v>
      </c>
      <c r="E7" s="219">
        <v>1.2189919780109415E-3</v>
      </c>
      <c r="F7" s="218">
        <v>35386.85</v>
      </c>
      <c r="G7" s="219">
        <v>6.7589242388468342E-4</v>
      </c>
      <c r="H7" s="218">
        <v>5500760.0800000001</v>
      </c>
      <c r="I7" s="219">
        <v>7.8961986833291716E-4</v>
      </c>
      <c r="J7" s="218">
        <v>4126847.71</v>
      </c>
      <c r="K7" s="219">
        <v>4.5432759305764885E-3</v>
      </c>
      <c r="L7" s="218">
        <v>6137196.54</v>
      </c>
      <c r="M7" s="219">
        <v>1.509314926370357E-3</v>
      </c>
      <c r="N7" s="218">
        <v>9582.48</v>
      </c>
      <c r="O7" s="220">
        <v>27</v>
      </c>
    </row>
    <row r="8" spans="2:15" s="56" customFormat="1" ht="28.5" x14ac:dyDescent="0.25">
      <c r="B8" s="216">
        <v>3</v>
      </c>
      <c r="C8" s="217" t="s">
        <v>104</v>
      </c>
      <c r="D8" s="218">
        <v>171860161.19</v>
      </c>
      <c r="E8" s="219">
        <v>2.1680251892417207E-2</v>
      </c>
      <c r="F8" s="218">
        <v>1081642.8</v>
      </c>
      <c r="G8" s="219">
        <v>2.0659487178695361E-2</v>
      </c>
      <c r="H8" s="218">
        <v>101341843.40999997</v>
      </c>
      <c r="I8" s="219">
        <v>1.4547359253308733E-2</v>
      </c>
      <c r="J8" s="218">
        <v>69436674.979999959</v>
      </c>
      <c r="K8" s="219">
        <v>7.6443328250631395E-2</v>
      </c>
      <c r="L8" s="218">
        <v>119291404.59</v>
      </c>
      <c r="M8" s="219">
        <v>2.933722202994208E-2</v>
      </c>
      <c r="N8" s="218">
        <v>733406.03</v>
      </c>
      <c r="O8" s="220">
        <v>2134</v>
      </c>
    </row>
    <row r="9" spans="2:15" s="56" customFormat="1" ht="28.5" x14ac:dyDescent="0.25">
      <c r="B9" s="216">
        <v>4</v>
      </c>
      <c r="C9" s="217" t="s">
        <v>105</v>
      </c>
      <c r="D9" s="218">
        <v>171690009.66999999</v>
      </c>
      <c r="E9" s="219">
        <v>2.1658787186531126E-2</v>
      </c>
      <c r="F9" s="218">
        <v>536063.24</v>
      </c>
      <c r="G9" s="219">
        <v>1.0238862250781766E-2</v>
      </c>
      <c r="H9" s="218">
        <v>146423611.89000005</v>
      </c>
      <c r="I9" s="219">
        <v>2.1018730404510206E-2</v>
      </c>
      <c r="J9" s="218">
        <v>24730334.539999988</v>
      </c>
      <c r="K9" s="219">
        <v>2.7225800796677888E-2</v>
      </c>
      <c r="L9" s="218">
        <v>94534839.230000004</v>
      </c>
      <c r="M9" s="219">
        <v>2.3248863382801323E-2</v>
      </c>
      <c r="N9" s="218">
        <v>175161.97</v>
      </c>
      <c r="O9" s="220">
        <v>700</v>
      </c>
    </row>
    <row r="10" spans="2:15" s="56" customFormat="1" ht="28.5" x14ac:dyDescent="0.25">
      <c r="B10" s="216">
        <v>5</v>
      </c>
      <c r="C10" s="217" t="s">
        <v>106</v>
      </c>
      <c r="D10" s="218">
        <v>3195863.11</v>
      </c>
      <c r="E10" s="219">
        <v>4.0315985251453053E-4</v>
      </c>
      <c r="F10" s="218">
        <v>68561.899999999994</v>
      </c>
      <c r="G10" s="219">
        <v>1.3095392434517136E-3</v>
      </c>
      <c r="H10" s="218">
        <v>1516025.55</v>
      </c>
      <c r="I10" s="219">
        <v>2.1762154279965221E-4</v>
      </c>
      <c r="J10" s="218">
        <v>1611275.66</v>
      </c>
      <c r="K10" s="219">
        <v>1.7738648086923819E-3</v>
      </c>
      <c r="L10" s="218">
        <v>2545228.36</v>
      </c>
      <c r="M10" s="219">
        <v>6.2594559742894338E-4</v>
      </c>
      <c r="N10" s="218">
        <v>13095.96</v>
      </c>
      <c r="O10" s="220">
        <v>30</v>
      </c>
    </row>
    <row r="11" spans="2:15" s="56" customFormat="1" ht="28.5" x14ac:dyDescent="0.25">
      <c r="B11" s="216">
        <v>6</v>
      </c>
      <c r="C11" s="217" t="s">
        <v>107</v>
      </c>
      <c r="D11" s="218">
        <v>288014767.73000002</v>
      </c>
      <c r="E11" s="219">
        <v>3.6333218064535176E-2</v>
      </c>
      <c r="F11" s="218">
        <v>5110</v>
      </c>
      <c r="G11" s="219">
        <v>9.7601518249031271E-5</v>
      </c>
      <c r="H11" s="218">
        <v>280594484.93999976</v>
      </c>
      <c r="I11" s="219">
        <v>4.027861187017364E-2</v>
      </c>
      <c r="J11" s="218">
        <v>7415172.79</v>
      </c>
      <c r="K11" s="219">
        <v>8.1634163471161151E-3</v>
      </c>
      <c r="L11" s="218">
        <v>113537644.33</v>
      </c>
      <c r="M11" s="219">
        <v>2.7922205224373949E-2</v>
      </c>
      <c r="N11" s="218">
        <v>89282.06</v>
      </c>
      <c r="O11" s="220">
        <v>205</v>
      </c>
    </row>
    <row r="12" spans="2:15" s="56" customFormat="1" ht="28.5" x14ac:dyDescent="0.25">
      <c r="B12" s="216">
        <v>7</v>
      </c>
      <c r="C12" s="217" t="s">
        <v>108</v>
      </c>
      <c r="D12" s="218">
        <v>8505635.9199999999</v>
      </c>
      <c r="E12" s="219">
        <v>1.0729905521671399E-3</v>
      </c>
      <c r="F12" s="218">
        <v>29482.35</v>
      </c>
      <c r="G12" s="219">
        <v>5.631158750585767E-4</v>
      </c>
      <c r="H12" s="218">
        <v>5048396.209999999</v>
      </c>
      <c r="I12" s="219">
        <v>7.2468420593842686E-4</v>
      </c>
      <c r="J12" s="218">
        <v>3427757.3600000003</v>
      </c>
      <c r="K12" s="219">
        <v>3.7736424030884357E-3</v>
      </c>
      <c r="L12" s="218">
        <v>7956215.3300000001</v>
      </c>
      <c r="M12" s="219">
        <v>1.9566644927727305E-3</v>
      </c>
      <c r="N12" s="218">
        <v>37682.15</v>
      </c>
      <c r="O12" s="220">
        <v>98</v>
      </c>
    </row>
    <row r="13" spans="2:15" s="56" customFormat="1" ht="28.5" x14ac:dyDescent="0.25">
      <c r="B13" s="216">
        <v>8</v>
      </c>
      <c r="C13" s="217" t="s">
        <v>109</v>
      </c>
      <c r="D13" s="218">
        <v>98562892.75</v>
      </c>
      <c r="E13" s="219">
        <v>1.2433762003184013E-2</v>
      </c>
      <c r="F13" s="218">
        <v>253445.09000000003</v>
      </c>
      <c r="G13" s="219">
        <v>4.8408269230454746E-3</v>
      </c>
      <c r="H13" s="218">
        <v>97949450.86999999</v>
      </c>
      <c r="I13" s="219">
        <v>1.4060390086900668E-2</v>
      </c>
      <c r="J13" s="218">
        <v>359996.79000000004</v>
      </c>
      <c r="K13" s="219">
        <v>3.9632302086858417E-4</v>
      </c>
      <c r="L13" s="218">
        <v>35627608.979999997</v>
      </c>
      <c r="M13" s="219">
        <v>8.7618640977074787E-3</v>
      </c>
      <c r="N13" s="218">
        <v>19131.77</v>
      </c>
      <c r="O13" s="220">
        <v>80</v>
      </c>
    </row>
    <row r="14" spans="2:15" s="56" customFormat="1" ht="28.5" x14ac:dyDescent="0.25">
      <c r="B14" s="216">
        <v>9</v>
      </c>
      <c r="C14" s="217" t="s">
        <v>110</v>
      </c>
      <c r="D14" s="218">
        <v>12914437.26</v>
      </c>
      <c r="E14" s="219">
        <v>1.6291632156452901E-3</v>
      </c>
      <c r="F14" s="218">
        <v>244875.65000000002</v>
      </c>
      <c r="G14" s="219">
        <v>4.677149749944892E-3</v>
      </c>
      <c r="H14" s="218">
        <v>11169561.609999999</v>
      </c>
      <c r="I14" s="219">
        <v>1.603361651763697E-3</v>
      </c>
      <c r="J14" s="218">
        <v>1500000</v>
      </c>
      <c r="K14" s="219">
        <v>1.6513606449181843E-3</v>
      </c>
      <c r="L14" s="218">
        <v>7415970.9000000004</v>
      </c>
      <c r="M14" s="219">
        <v>1.8238026923117262E-3</v>
      </c>
      <c r="N14" s="218">
        <v>22346.51</v>
      </c>
      <c r="O14" s="220">
        <v>54</v>
      </c>
    </row>
    <row r="15" spans="2:15" s="56" customFormat="1" ht="28.5" x14ac:dyDescent="0.25">
      <c r="B15" s="216">
        <v>10</v>
      </c>
      <c r="C15" s="217" t="s">
        <v>111</v>
      </c>
      <c r="D15" s="218">
        <v>70998420.599999994</v>
      </c>
      <c r="E15" s="219">
        <v>8.9564889961324425E-3</v>
      </c>
      <c r="F15" s="218">
        <v>25320.91</v>
      </c>
      <c r="G15" s="219">
        <v>4.8363194901116993E-4</v>
      </c>
      <c r="H15" s="218">
        <v>60378975.059999987</v>
      </c>
      <c r="I15" s="219">
        <v>8.6672455521735244E-3</v>
      </c>
      <c r="J15" s="218">
        <v>10594124.629999999</v>
      </c>
      <c r="K15" s="219">
        <v>1.1663146987560279E-2</v>
      </c>
      <c r="L15" s="218">
        <v>51496875.700000003</v>
      </c>
      <c r="M15" s="219">
        <v>1.2664577816412725E-2</v>
      </c>
      <c r="N15" s="218">
        <v>217050.6</v>
      </c>
      <c r="O15" s="220">
        <v>330</v>
      </c>
    </row>
    <row r="16" spans="2:15" s="56" customFormat="1" ht="28.5" x14ac:dyDescent="0.25">
      <c r="B16" s="216">
        <v>11</v>
      </c>
      <c r="C16" s="217" t="s">
        <v>112</v>
      </c>
      <c r="D16" s="218">
        <v>12907648.65</v>
      </c>
      <c r="E16" s="219">
        <v>1.6283068288376655E-3</v>
      </c>
      <c r="F16" s="218">
        <v>738396.59</v>
      </c>
      <c r="G16" s="219">
        <v>1.4103449756146275E-2</v>
      </c>
      <c r="H16" s="218">
        <v>5953854.5</v>
      </c>
      <c r="I16" s="219">
        <v>8.5466039928855549E-4</v>
      </c>
      <c r="J16" s="218">
        <v>6215397.5599999996</v>
      </c>
      <c r="K16" s="219">
        <v>6.8425752820696724E-3</v>
      </c>
      <c r="L16" s="218">
        <v>11340628.550000001</v>
      </c>
      <c r="M16" s="219">
        <v>2.7889900271854122E-3</v>
      </c>
      <c r="N16" s="218">
        <v>112353.13</v>
      </c>
      <c r="O16" s="220">
        <v>290</v>
      </c>
    </row>
    <row r="17" spans="2:15" s="56" customFormat="1" ht="28.5" x14ac:dyDescent="0.25">
      <c r="B17" s="216">
        <v>12</v>
      </c>
      <c r="C17" s="217" t="s">
        <v>113</v>
      </c>
      <c r="D17" s="218">
        <v>63671433.439999998</v>
      </c>
      <c r="E17" s="219">
        <v>8.032185619821228E-3</v>
      </c>
      <c r="F17" s="218">
        <v>15000</v>
      </c>
      <c r="G17" s="219">
        <v>2.8650152127895678E-4</v>
      </c>
      <c r="H17" s="218">
        <v>33396544.450000003</v>
      </c>
      <c r="I17" s="219">
        <v>4.7939874940670776E-3</v>
      </c>
      <c r="J17" s="218">
        <v>30259888.989999998</v>
      </c>
      <c r="K17" s="219">
        <v>3.3313326531786043E-2</v>
      </c>
      <c r="L17" s="218">
        <v>49227997.920000002</v>
      </c>
      <c r="M17" s="219">
        <v>1.2106594855113584E-2</v>
      </c>
      <c r="N17" s="218">
        <v>287765.26</v>
      </c>
      <c r="O17" s="220">
        <v>211</v>
      </c>
    </row>
    <row r="18" spans="2:15" s="56" customFormat="1" ht="28.5" x14ac:dyDescent="0.25">
      <c r="B18" s="216">
        <v>13</v>
      </c>
      <c r="C18" s="217" t="s">
        <v>114</v>
      </c>
      <c r="D18" s="218">
        <v>277073703.94</v>
      </c>
      <c r="E18" s="219">
        <v>3.4952996974925217E-2</v>
      </c>
      <c r="F18" s="218">
        <v>210973.59999999998</v>
      </c>
      <c r="G18" s="219">
        <v>4.0296171566465405E-3</v>
      </c>
      <c r="H18" s="218">
        <v>265489129.51999998</v>
      </c>
      <c r="I18" s="219">
        <v>3.8110277206528008E-2</v>
      </c>
      <c r="J18" s="218">
        <v>11373600.82</v>
      </c>
      <c r="K18" s="219">
        <v>1.252127785677146E-2</v>
      </c>
      <c r="L18" s="218">
        <v>164562730.59</v>
      </c>
      <c r="M18" s="219">
        <v>4.0470756311113791E-2</v>
      </c>
      <c r="N18" s="218">
        <v>311435.45</v>
      </c>
      <c r="O18" s="220">
        <v>140</v>
      </c>
    </row>
    <row r="19" spans="2:15" s="56" customFormat="1" ht="28.5" x14ac:dyDescent="0.25">
      <c r="B19" s="216">
        <v>14</v>
      </c>
      <c r="C19" s="217" t="s">
        <v>115</v>
      </c>
      <c r="D19" s="218">
        <v>87324806.989999995</v>
      </c>
      <c r="E19" s="219">
        <v>1.1016071432092172E-2</v>
      </c>
      <c r="F19" s="218">
        <v>64979.8</v>
      </c>
      <c r="G19" s="219">
        <v>1.2411207701601571E-3</v>
      </c>
      <c r="H19" s="218">
        <v>83974176.799999982</v>
      </c>
      <c r="I19" s="219">
        <v>1.205427567533196E-2</v>
      </c>
      <c r="J19" s="218">
        <v>3285650.3899999997</v>
      </c>
      <c r="K19" s="219">
        <v>3.6171958313373888E-3</v>
      </c>
      <c r="L19" s="218">
        <v>60411375.399999999</v>
      </c>
      <c r="M19" s="219">
        <v>1.4856912275744552E-2</v>
      </c>
      <c r="N19" s="218">
        <v>74109.05</v>
      </c>
      <c r="O19" s="220">
        <v>340</v>
      </c>
    </row>
    <row r="20" spans="2:15" s="56" customFormat="1" ht="28.5" x14ac:dyDescent="0.25">
      <c r="B20" s="216">
        <v>15</v>
      </c>
      <c r="C20" s="217" t="s">
        <v>116</v>
      </c>
      <c r="D20" s="218">
        <v>5471417.6299999999</v>
      </c>
      <c r="E20" s="219">
        <v>6.9022228075225726E-4</v>
      </c>
      <c r="F20" s="218">
        <v>24446.97</v>
      </c>
      <c r="G20" s="219">
        <v>4.6693960637740118E-4</v>
      </c>
      <c r="H20" s="218">
        <v>998000</v>
      </c>
      <c r="I20" s="219">
        <v>1.4326031623547038E-4</v>
      </c>
      <c r="J20" s="218">
        <v>4448970.6600000011</v>
      </c>
      <c r="K20" s="219">
        <v>4.8979033722131218E-3</v>
      </c>
      <c r="L20" s="218">
        <v>5471417.6299999999</v>
      </c>
      <c r="M20" s="219">
        <v>1.3455805502629256E-3</v>
      </c>
      <c r="N20" s="218">
        <v>100158.7</v>
      </c>
      <c r="O20" s="220">
        <v>110</v>
      </c>
    </row>
    <row r="21" spans="2:15" s="56" customFormat="1" ht="28.5" x14ac:dyDescent="0.25">
      <c r="B21" s="216">
        <v>16</v>
      </c>
      <c r="C21" s="217" t="s">
        <v>117</v>
      </c>
      <c r="D21" s="218">
        <v>145903505.28</v>
      </c>
      <c r="E21" s="219">
        <v>1.8405805769959222E-2</v>
      </c>
      <c r="F21" s="218">
        <v>554452.54000000015</v>
      </c>
      <c r="G21" s="219">
        <v>1.0590099745798779E-2</v>
      </c>
      <c r="H21" s="218">
        <v>136836864.59</v>
      </c>
      <c r="I21" s="219">
        <v>1.9642577649131902E-2</v>
      </c>
      <c r="J21" s="218">
        <v>8512188.1500000004</v>
      </c>
      <c r="K21" s="219">
        <v>9.3711283420326186E-3</v>
      </c>
      <c r="L21" s="218">
        <v>80241148.969999999</v>
      </c>
      <c r="M21" s="219">
        <v>1.9733629689090648E-2</v>
      </c>
      <c r="N21" s="218">
        <v>228025.14</v>
      </c>
      <c r="O21" s="220">
        <v>543</v>
      </c>
    </row>
    <row r="22" spans="2:15" s="56" customFormat="1" ht="28.5" x14ac:dyDescent="0.25">
      <c r="B22" s="216">
        <v>17</v>
      </c>
      <c r="C22" s="217" t="s">
        <v>118</v>
      </c>
      <c r="D22" s="218">
        <v>15624493.189999999</v>
      </c>
      <c r="E22" s="219">
        <v>1.9710382307628585E-3</v>
      </c>
      <c r="F22" s="218">
        <v>316378.19</v>
      </c>
      <c r="G22" s="219">
        <v>6.0428555156321886E-3</v>
      </c>
      <c r="H22" s="218">
        <v>11741849.83</v>
      </c>
      <c r="I22" s="219">
        <v>1.6855121441234509E-3</v>
      </c>
      <c r="J22" s="218">
        <v>3566265.17</v>
      </c>
      <c r="K22" s="219">
        <v>3.9261266340536389E-3</v>
      </c>
      <c r="L22" s="218">
        <v>10313003.91</v>
      </c>
      <c r="M22" s="219">
        <v>2.5362672737671284E-3</v>
      </c>
      <c r="N22" s="218">
        <v>45594.77</v>
      </c>
      <c r="O22" s="220">
        <v>136</v>
      </c>
    </row>
    <row r="23" spans="2:15" s="56" customFormat="1" ht="28.5" x14ac:dyDescent="0.25">
      <c r="B23" s="216">
        <v>18</v>
      </c>
      <c r="C23" s="217" t="s">
        <v>119</v>
      </c>
      <c r="D23" s="218">
        <v>658776314.25999999</v>
      </c>
      <c r="E23" s="219">
        <v>8.3104986839416792E-2</v>
      </c>
      <c r="F23" s="218">
        <v>2529990.48</v>
      </c>
      <c r="G23" s="219">
        <v>4.8323074756085202E-2</v>
      </c>
      <c r="H23" s="218">
        <v>565986519.30999994</v>
      </c>
      <c r="I23" s="219">
        <v>8.1245899540444644E-2</v>
      </c>
      <c r="J23" s="218">
        <v>90259804.469999999</v>
      </c>
      <c r="K23" s="219">
        <v>9.9367659279845616E-2</v>
      </c>
      <c r="L23" s="218">
        <v>435872667.07999998</v>
      </c>
      <c r="M23" s="219">
        <v>0.10719375176156593</v>
      </c>
      <c r="N23" s="218">
        <v>266254.99</v>
      </c>
      <c r="O23" s="220">
        <v>494</v>
      </c>
    </row>
    <row r="24" spans="2:15" s="56" customFormat="1" ht="28.5" x14ac:dyDescent="0.25">
      <c r="B24" s="216">
        <v>19</v>
      </c>
      <c r="C24" s="217" t="s">
        <v>120</v>
      </c>
      <c r="D24" s="218">
        <v>349283633.79000002</v>
      </c>
      <c r="E24" s="219">
        <v>4.4062318515424678E-2</v>
      </c>
      <c r="F24" s="218">
        <v>2878518.5900000003</v>
      </c>
      <c r="G24" s="219">
        <v>5.4979997004317181E-2</v>
      </c>
      <c r="H24" s="218">
        <v>322248369.15999985</v>
      </c>
      <c r="I24" s="219">
        <v>4.625791911044707E-2</v>
      </c>
      <c r="J24" s="218">
        <v>24156746.040000003</v>
      </c>
      <c r="K24" s="219">
        <v>2.6594333146492802E-2</v>
      </c>
      <c r="L24" s="218">
        <v>155583217.38</v>
      </c>
      <c r="M24" s="219">
        <v>3.8262433140907354E-2</v>
      </c>
      <c r="N24" s="218">
        <v>246097.01</v>
      </c>
      <c r="O24" s="220">
        <v>1577</v>
      </c>
    </row>
    <row r="25" spans="2:15" s="56" customFormat="1" ht="28.5" x14ac:dyDescent="0.25">
      <c r="B25" s="216">
        <v>20</v>
      </c>
      <c r="C25" s="217" t="s">
        <v>121</v>
      </c>
      <c r="D25" s="218">
        <v>39840484.079999998</v>
      </c>
      <c r="E25" s="219">
        <v>5.025898523482222E-3</v>
      </c>
      <c r="F25" s="218">
        <v>56669.439999999995</v>
      </c>
      <c r="G25" s="219">
        <v>1.0823920513351041E-3</v>
      </c>
      <c r="H25" s="218">
        <v>37184227.390000001</v>
      </c>
      <c r="I25" s="219">
        <v>5.3376995740110613E-3</v>
      </c>
      <c r="J25" s="218">
        <v>2599587.25</v>
      </c>
      <c r="K25" s="219">
        <v>2.8619040517873931E-3</v>
      </c>
      <c r="L25" s="218">
        <v>12928126.26</v>
      </c>
      <c r="M25" s="219">
        <v>3.1794018338898722E-3</v>
      </c>
      <c r="N25" s="218">
        <v>33596.160000000003</v>
      </c>
      <c r="O25" s="220">
        <v>78</v>
      </c>
    </row>
    <row r="26" spans="2:15" s="56" customFormat="1" ht="28.5" x14ac:dyDescent="0.25">
      <c r="B26" s="216">
        <v>21</v>
      </c>
      <c r="C26" s="217" t="s">
        <v>122</v>
      </c>
      <c r="D26" s="218">
        <v>414337594.47000003</v>
      </c>
      <c r="E26" s="219">
        <v>5.2268910691156162E-2</v>
      </c>
      <c r="F26" s="218">
        <v>40314841.079999998</v>
      </c>
      <c r="G26" s="219">
        <v>0.77001755330262533</v>
      </c>
      <c r="H26" s="218">
        <v>313123196.24000007</v>
      </c>
      <c r="I26" s="219">
        <v>4.4948024162328314E-2</v>
      </c>
      <c r="J26" s="218">
        <v>60899557.149999999</v>
      </c>
      <c r="K26" s="219">
        <v>6.7044754646970545E-2</v>
      </c>
      <c r="L26" s="218">
        <v>312019833.30000001</v>
      </c>
      <c r="M26" s="219">
        <v>7.673474177564478E-2</v>
      </c>
      <c r="N26" s="218">
        <v>123185.61</v>
      </c>
      <c r="O26" s="220">
        <v>508</v>
      </c>
    </row>
    <row r="27" spans="2:15" s="56" customFormat="1" ht="28.5" x14ac:dyDescent="0.25">
      <c r="B27" s="216">
        <v>22</v>
      </c>
      <c r="C27" s="217" t="s">
        <v>123</v>
      </c>
      <c r="D27" s="218">
        <v>32524571.5</v>
      </c>
      <c r="E27" s="219">
        <v>4.1029922114024162E-3</v>
      </c>
      <c r="F27" s="218">
        <v>1218539.949999999</v>
      </c>
      <c r="G27" s="219">
        <v>2.3274236627612244E-2</v>
      </c>
      <c r="H27" s="218">
        <v>8737897.4800000004</v>
      </c>
      <c r="I27" s="219">
        <v>1.2543025613406008E-3</v>
      </c>
      <c r="J27" s="218">
        <v>22568134.069999985</v>
      </c>
      <c r="K27" s="219">
        <v>2.4845418954956816E-2</v>
      </c>
      <c r="L27" s="218">
        <v>32404464.829999998</v>
      </c>
      <c r="M27" s="219">
        <v>7.9691993127797515E-3</v>
      </c>
      <c r="N27" s="218">
        <v>266237.57</v>
      </c>
      <c r="O27" s="220">
        <v>823</v>
      </c>
    </row>
    <row r="28" spans="2:15" s="56" customFormat="1" ht="28.5" x14ac:dyDescent="0.25">
      <c r="B28" s="216">
        <v>23</v>
      </c>
      <c r="C28" s="217" t="s">
        <v>124</v>
      </c>
      <c r="D28" s="218">
        <v>1875423348.21</v>
      </c>
      <c r="E28" s="219">
        <v>0.23658566541877027</v>
      </c>
      <c r="F28" s="218">
        <v>531176.75</v>
      </c>
      <c r="G28" s="219">
        <v>1.0145529796200807E-2</v>
      </c>
      <c r="H28" s="218">
        <v>1492483976.6400003</v>
      </c>
      <c r="I28" s="219">
        <v>0.21424221089160203</v>
      </c>
      <c r="J28" s="218">
        <v>382408194.81999969</v>
      </c>
      <c r="K28" s="219">
        <v>0.42099589547996891</v>
      </c>
      <c r="L28" s="218">
        <v>974325995.60000002</v>
      </c>
      <c r="M28" s="219">
        <v>0.23961506833374752</v>
      </c>
      <c r="N28" s="218">
        <v>552044.09</v>
      </c>
      <c r="O28" s="220">
        <v>1670</v>
      </c>
    </row>
    <row r="29" spans="2:15" s="56" customFormat="1" ht="28.5" x14ac:dyDescent="0.25">
      <c r="B29" s="216">
        <v>24</v>
      </c>
      <c r="C29" s="217" t="s">
        <v>125</v>
      </c>
      <c r="D29" s="218">
        <v>73023855.099999994</v>
      </c>
      <c r="E29" s="219">
        <v>9.2119986491406534E-3</v>
      </c>
      <c r="F29" s="218">
        <v>0</v>
      </c>
      <c r="G29" s="219">
        <v>0</v>
      </c>
      <c r="H29" s="218">
        <v>64761852.04999999</v>
      </c>
      <c r="I29" s="219">
        <v>9.2963961970718885E-3</v>
      </c>
      <c r="J29" s="218">
        <v>8262003.0500000017</v>
      </c>
      <c r="K29" s="219">
        <v>9.0956977899760063E-3</v>
      </c>
      <c r="L29" s="218">
        <v>39856123.700000003</v>
      </c>
      <c r="M29" s="219">
        <v>9.8017787137176064E-3</v>
      </c>
      <c r="N29" s="218">
        <v>236570.69</v>
      </c>
      <c r="O29" s="220">
        <v>193</v>
      </c>
    </row>
    <row r="30" spans="2:15" s="56" customFormat="1" ht="28.5" x14ac:dyDescent="0.25">
      <c r="B30" s="216">
        <v>25</v>
      </c>
      <c r="C30" s="217" t="s">
        <v>126</v>
      </c>
      <c r="D30" s="218">
        <v>49277951.189999998</v>
      </c>
      <c r="E30" s="219">
        <v>6.2164400821218633E-3</v>
      </c>
      <c r="F30" s="218">
        <v>74105.570000000007</v>
      </c>
      <c r="G30" s="219">
        <v>1.4154239026829482E-3</v>
      </c>
      <c r="H30" s="218">
        <v>48859234.439999998</v>
      </c>
      <c r="I30" s="219">
        <v>7.0136166101176199E-3</v>
      </c>
      <c r="J30" s="218">
        <v>344611.18</v>
      </c>
      <c r="K30" s="219">
        <v>3.793848936338777E-4</v>
      </c>
      <c r="L30" s="218">
        <v>10187223.24</v>
      </c>
      <c r="M30" s="219">
        <v>2.5053341528474154E-3</v>
      </c>
      <c r="N30" s="218">
        <v>25082.44</v>
      </c>
      <c r="O30" s="220">
        <v>70</v>
      </c>
    </row>
    <row r="31" spans="2:15" s="56" customFormat="1" ht="28.5" x14ac:dyDescent="0.25">
      <c r="B31" s="214">
        <v>26</v>
      </c>
      <c r="C31" s="217" t="s">
        <v>127</v>
      </c>
      <c r="D31" s="218">
        <v>49849155.829999998</v>
      </c>
      <c r="E31" s="219">
        <v>6.2884978550901225E-3</v>
      </c>
      <c r="F31" s="218">
        <v>45544.39</v>
      </c>
      <c r="G31" s="219">
        <v>8.6990246804814037E-4</v>
      </c>
      <c r="H31" s="218">
        <v>44758848.590000004</v>
      </c>
      <c r="I31" s="219">
        <v>6.4250168370129637E-3</v>
      </c>
      <c r="J31" s="218">
        <v>5044762.8499999996</v>
      </c>
      <c r="K31" s="219">
        <v>5.5538152222901985E-3</v>
      </c>
      <c r="L31" s="218">
        <v>36928845.579999998</v>
      </c>
      <c r="M31" s="219">
        <v>9.0818759810354678E-3</v>
      </c>
      <c r="N31" s="218">
        <v>41322.550000000003</v>
      </c>
      <c r="O31" s="215">
        <v>165</v>
      </c>
    </row>
    <row r="32" spans="2:15" s="56" customFormat="1" ht="28.5" x14ac:dyDescent="0.25">
      <c r="B32" s="239"/>
      <c r="C32" s="57"/>
      <c r="D32" s="58"/>
      <c r="E32" s="59"/>
      <c r="F32" s="58"/>
      <c r="G32" s="59"/>
      <c r="H32" s="58"/>
      <c r="I32" s="59"/>
      <c r="J32" s="58"/>
      <c r="K32" s="59"/>
      <c r="L32" s="58"/>
      <c r="M32" s="59"/>
      <c r="N32" s="60"/>
      <c r="O32" s="244"/>
    </row>
    <row r="33" spans="2:15" s="70" customFormat="1" ht="30.75" x14ac:dyDescent="0.25">
      <c r="B33" s="252" t="s">
        <v>128</v>
      </c>
      <c r="C33" s="253"/>
      <c r="D33" s="254">
        <v>5073052676.4000006</v>
      </c>
      <c r="E33" s="255">
        <v>0.63996832730919706</v>
      </c>
      <c r="F33" s="254">
        <v>52355742.939999998</v>
      </c>
      <c r="G33" s="255">
        <v>1</v>
      </c>
      <c r="H33" s="254">
        <v>4218170756.5800004</v>
      </c>
      <c r="I33" s="255">
        <v>0.60550749150587591</v>
      </c>
      <c r="J33" s="254">
        <v>802526176.87999952</v>
      </c>
      <c r="K33" s="255">
        <v>0.88350676334418732</v>
      </c>
      <c r="L33" s="254">
        <v>2877410658.4299994</v>
      </c>
      <c r="M33" s="255">
        <v>0.70763887513785806</v>
      </c>
      <c r="N33" s="254">
        <v>4857435.9700000007</v>
      </c>
      <c r="O33" s="256">
        <v>11459</v>
      </c>
    </row>
    <row r="34" spans="2:15" ht="15.75" x14ac:dyDescent="0.25">
      <c r="B34" s="212"/>
      <c r="C34" s="212"/>
      <c r="D34" s="61"/>
      <c r="E34" s="62"/>
      <c r="F34" s="61"/>
      <c r="G34" s="62"/>
      <c r="H34" s="61"/>
      <c r="I34" s="62"/>
      <c r="J34" s="61"/>
      <c r="K34" s="62"/>
      <c r="L34" s="61"/>
      <c r="M34" s="62"/>
      <c r="N34" s="63"/>
      <c r="O34" s="213"/>
    </row>
    <row r="35" spans="2:15" ht="12.75" customHeight="1" x14ac:dyDescent="0.25">
      <c r="B35" s="491" t="s">
        <v>129</v>
      </c>
      <c r="C35" s="491"/>
      <c r="D35" s="490" t="s">
        <v>91</v>
      </c>
      <c r="E35" s="490" t="s">
        <v>92</v>
      </c>
      <c r="F35" s="490" t="s">
        <v>93</v>
      </c>
      <c r="G35" s="490" t="s">
        <v>92</v>
      </c>
      <c r="H35" s="490" t="s">
        <v>94</v>
      </c>
      <c r="I35" s="490" t="s">
        <v>92</v>
      </c>
      <c r="J35" s="490" t="s">
        <v>95</v>
      </c>
      <c r="K35" s="490" t="s">
        <v>92</v>
      </c>
      <c r="L35" s="490" t="s">
        <v>96</v>
      </c>
      <c r="M35" s="490" t="s">
        <v>92</v>
      </c>
      <c r="N35" s="490" t="s">
        <v>97</v>
      </c>
      <c r="O35" s="490" t="s">
        <v>98</v>
      </c>
    </row>
    <row r="36" spans="2:15" ht="76.900000000000006" customHeight="1" x14ac:dyDescent="0.25">
      <c r="B36" s="491"/>
      <c r="C36" s="491"/>
      <c r="D36" s="490"/>
      <c r="E36" s="490"/>
      <c r="F36" s="492"/>
      <c r="G36" s="490"/>
      <c r="H36" s="490"/>
      <c r="I36" s="490"/>
      <c r="J36" s="490"/>
      <c r="K36" s="490"/>
      <c r="L36" s="490" t="s">
        <v>99</v>
      </c>
      <c r="M36" s="490"/>
      <c r="N36" s="490" t="s">
        <v>100</v>
      </c>
      <c r="O36" s="490" t="s">
        <v>101</v>
      </c>
    </row>
    <row r="37" spans="2:15" ht="15.6" customHeight="1" x14ac:dyDescent="0.25">
      <c r="B37" s="491"/>
      <c r="C37" s="491"/>
      <c r="D37" s="490"/>
      <c r="E37" s="490"/>
      <c r="F37" s="492"/>
      <c r="G37" s="490"/>
      <c r="H37" s="490"/>
      <c r="I37" s="490"/>
      <c r="J37" s="490"/>
      <c r="K37" s="490"/>
      <c r="L37" s="490"/>
      <c r="M37" s="490"/>
      <c r="N37" s="490"/>
      <c r="O37" s="490"/>
    </row>
    <row r="38" spans="2:15" s="56" customFormat="1" ht="36" customHeight="1" x14ac:dyDescent="0.25">
      <c r="B38" s="265">
        <v>1</v>
      </c>
      <c r="C38" s="217" t="s">
        <v>130</v>
      </c>
      <c r="D38" s="218">
        <v>255100000</v>
      </c>
      <c r="E38" s="219">
        <v>3.2181002388571245E-2</v>
      </c>
      <c r="F38" s="218">
        <v>0</v>
      </c>
      <c r="G38" s="219">
        <v>0</v>
      </c>
      <c r="H38" s="218">
        <v>255100000</v>
      </c>
      <c r="I38" s="219">
        <v>3.6618944560790075E-2</v>
      </c>
      <c r="J38" s="218">
        <v>0</v>
      </c>
      <c r="K38" s="219">
        <v>0</v>
      </c>
      <c r="L38" s="218">
        <v>40896164.329999998</v>
      </c>
      <c r="M38" s="219">
        <v>1.0057554919784916E-2</v>
      </c>
      <c r="N38" s="218">
        <v>0</v>
      </c>
      <c r="O38" s="250">
        <v>45</v>
      </c>
    </row>
    <row r="39" spans="2:15" s="56" customFormat="1" ht="28.5" x14ac:dyDescent="0.25">
      <c r="B39" s="269">
        <v>2</v>
      </c>
      <c r="C39" s="217" t="s">
        <v>131</v>
      </c>
      <c r="D39" s="218">
        <v>322361672.52999997</v>
      </c>
      <c r="E39" s="219">
        <v>4.0666098603182092E-2</v>
      </c>
      <c r="F39" s="218">
        <v>0</v>
      </c>
      <c r="G39" s="219">
        <v>0</v>
      </c>
      <c r="H39" s="218">
        <v>322361672.52999997</v>
      </c>
      <c r="I39" s="219">
        <v>4.6274183515874687E-2</v>
      </c>
      <c r="J39" s="218">
        <v>0</v>
      </c>
      <c r="K39" s="219">
        <v>0</v>
      </c>
      <c r="L39" s="218">
        <v>123709010.28</v>
      </c>
      <c r="M39" s="219">
        <v>3.0423639608926054E-2</v>
      </c>
      <c r="N39" s="218">
        <v>0</v>
      </c>
      <c r="O39" s="251">
        <v>130</v>
      </c>
    </row>
    <row r="40" spans="2:15" s="56" customFormat="1" ht="28.5" x14ac:dyDescent="0.25">
      <c r="B40" s="269">
        <v>3</v>
      </c>
      <c r="C40" s="217" t="s">
        <v>132</v>
      </c>
      <c r="D40" s="218">
        <v>457924838.95999998</v>
      </c>
      <c r="E40" s="219">
        <v>5.7767465058243289E-2</v>
      </c>
      <c r="F40" s="218">
        <v>0</v>
      </c>
      <c r="G40" s="219">
        <v>0</v>
      </c>
      <c r="H40" s="218">
        <v>373664170.05000001</v>
      </c>
      <c r="I40" s="219">
        <v>5.36385242156589E-2</v>
      </c>
      <c r="J40" s="218">
        <v>84260668.909999982</v>
      </c>
      <c r="K40" s="219">
        <v>9.276316836830345E-2</v>
      </c>
      <c r="L40" s="218">
        <v>277138737.67000002</v>
      </c>
      <c r="M40" s="219">
        <v>6.815646699832914E-2</v>
      </c>
      <c r="N40" s="218">
        <v>0</v>
      </c>
      <c r="O40" s="251">
        <v>416</v>
      </c>
    </row>
    <row r="41" spans="2:15" s="56" customFormat="1" ht="28.5" x14ac:dyDescent="0.25">
      <c r="B41" s="269">
        <v>4</v>
      </c>
      <c r="C41" s="217" t="s">
        <v>133</v>
      </c>
      <c r="D41" s="218">
        <v>1036977485.21</v>
      </c>
      <c r="E41" s="219">
        <v>0.1308152682416214</v>
      </c>
      <c r="F41" s="218">
        <v>0</v>
      </c>
      <c r="G41" s="219">
        <v>0</v>
      </c>
      <c r="H41" s="218">
        <v>1020628104.9100001</v>
      </c>
      <c r="I41" s="219">
        <v>0.14650852211244034</v>
      </c>
      <c r="J41" s="218">
        <v>16349380.299999997</v>
      </c>
      <c r="K41" s="219">
        <v>1.7999148797480435E-2</v>
      </c>
      <c r="L41" s="218">
        <v>428714968.14999998</v>
      </c>
      <c r="M41" s="219">
        <v>0.10543346564996714</v>
      </c>
      <c r="N41" s="218">
        <v>0</v>
      </c>
      <c r="O41" s="251">
        <v>518</v>
      </c>
    </row>
    <row r="42" spans="2:15" s="56" customFormat="1" ht="28.5" x14ac:dyDescent="0.25">
      <c r="B42" s="269">
        <v>5</v>
      </c>
      <c r="C42" s="217" t="s">
        <v>134</v>
      </c>
      <c r="D42" s="218">
        <v>108950000</v>
      </c>
      <c r="E42" s="219">
        <v>1.3744101176929978E-2</v>
      </c>
      <c r="F42" s="218">
        <v>0</v>
      </c>
      <c r="G42" s="219">
        <v>0</v>
      </c>
      <c r="H42" s="218">
        <v>108950000</v>
      </c>
      <c r="I42" s="219">
        <v>1.5639490434723947E-2</v>
      </c>
      <c r="J42" s="218">
        <v>0</v>
      </c>
      <c r="K42" s="219">
        <v>0</v>
      </c>
      <c r="L42" s="218">
        <v>43655068.469999999</v>
      </c>
      <c r="M42" s="219">
        <v>1.0736049599202007E-2</v>
      </c>
      <c r="N42" s="218">
        <v>0</v>
      </c>
      <c r="O42" s="251">
        <v>76</v>
      </c>
    </row>
    <row r="43" spans="2:15" s="56" customFormat="1" ht="28.5" x14ac:dyDescent="0.25">
      <c r="B43" s="265">
        <v>6</v>
      </c>
      <c r="C43" s="266" t="s">
        <v>135</v>
      </c>
      <c r="D43" s="267">
        <v>672670431.58000004</v>
      </c>
      <c r="E43" s="268">
        <v>8.4857737222254939E-2</v>
      </c>
      <c r="F43" s="267">
        <v>0</v>
      </c>
      <c r="G43" s="268">
        <v>0</v>
      </c>
      <c r="H43" s="267">
        <v>667464797.51000059</v>
      </c>
      <c r="I43" s="268">
        <v>9.5812843654636159E-2</v>
      </c>
      <c r="J43" s="267">
        <v>5205634.07</v>
      </c>
      <c r="K43" s="268">
        <v>5.7309194900288492E-3</v>
      </c>
      <c r="L43" s="267">
        <v>274688767.20999998</v>
      </c>
      <c r="M43" s="268">
        <v>6.7553948085932611E-2</v>
      </c>
      <c r="N43" s="267">
        <v>0</v>
      </c>
      <c r="O43" s="250">
        <v>196</v>
      </c>
    </row>
    <row r="44" spans="2:15" ht="15.75" x14ac:dyDescent="0.25">
      <c r="B44" s="257"/>
      <c r="C44" s="258"/>
      <c r="D44" s="61"/>
      <c r="E44" s="62"/>
      <c r="F44" s="61"/>
      <c r="G44" s="62"/>
      <c r="H44" s="61"/>
      <c r="I44" s="62"/>
      <c r="J44" s="61"/>
      <c r="K44" s="62"/>
      <c r="L44" s="61"/>
      <c r="M44" s="62" t="s">
        <v>136</v>
      </c>
      <c r="N44" s="61"/>
      <c r="O44" s="259"/>
    </row>
    <row r="45" spans="2:15" s="70" customFormat="1" ht="33.75" customHeight="1" x14ac:dyDescent="0.25">
      <c r="B45" s="252" t="s">
        <v>137</v>
      </c>
      <c r="C45" s="253"/>
      <c r="D45" s="254">
        <v>2853984428.2799997</v>
      </c>
      <c r="E45" s="255">
        <v>0.36003167269080288</v>
      </c>
      <c r="F45" s="254">
        <v>0</v>
      </c>
      <c r="G45" s="255">
        <v>0</v>
      </c>
      <c r="H45" s="254">
        <v>2748168745.0000005</v>
      </c>
      <c r="I45" s="255">
        <v>0.39449250849412404</v>
      </c>
      <c r="J45" s="254">
        <v>105815683.27999997</v>
      </c>
      <c r="K45" s="255">
        <v>0.11649323665581272</v>
      </c>
      <c r="L45" s="254">
        <v>1188802716.1100001</v>
      </c>
      <c r="M45" s="255">
        <v>0.29236112486214189</v>
      </c>
      <c r="N45" s="254">
        <v>0</v>
      </c>
      <c r="O45" s="256">
        <v>1381</v>
      </c>
    </row>
    <row r="46" spans="2:15" ht="15.75" hidden="1" x14ac:dyDescent="0.25">
      <c r="B46" s="260"/>
      <c r="C46" s="260"/>
      <c r="D46" s="261"/>
      <c r="E46" s="262"/>
      <c r="F46" s="261"/>
      <c r="G46" s="262"/>
      <c r="H46" s="261"/>
      <c r="I46" s="262"/>
      <c r="J46" s="261"/>
      <c r="K46" s="262"/>
      <c r="L46" s="261"/>
      <c r="M46" s="262"/>
      <c r="N46" s="261"/>
      <c r="O46" s="263"/>
    </row>
    <row r="47" spans="2:15" ht="15.75" hidden="1" x14ac:dyDescent="0.25">
      <c r="B47" s="260"/>
      <c r="C47" s="260"/>
      <c r="D47" s="261"/>
      <c r="E47" s="262"/>
      <c r="F47" s="261"/>
      <c r="G47" s="262"/>
      <c r="H47" s="261"/>
      <c r="I47" s="262"/>
      <c r="J47" s="261"/>
      <c r="K47" s="262"/>
      <c r="L47" s="261"/>
      <c r="M47" s="262"/>
      <c r="N47" s="261"/>
      <c r="O47" s="263"/>
    </row>
    <row r="48" spans="2:15" ht="15.75" hidden="1" x14ac:dyDescent="0.25">
      <c r="B48" s="260" t="s">
        <v>138</v>
      </c>
      <c r="C48" s="260"/>
      <c r="D48" s="264">
        <v>0</v>
      </c>
      <c r="E48" s="262">
        <v>0</v>
      </c>
      <c r="F48" s="264">
        <v>0</v>
      </c>
      <c r="G48" s="262">
        <v>0</v>
      </c>
      <c r="H48" s="261">
        <v>0</v>
      </c>
      <c r="I48" s="262">
        <v>0</v>
      </c>
      <c r="J48" s="261">
        <v>0</v>
      </c>
      <c r="K48" s="262">
        <v>0</v>
      </c>
      <c r="L48" s="264">
        <v>0</v>
      </c>
      <c r="M48" s="262">
        <v>0</v>
      </c>
      <c r="N48" s="261">
        <v>0</v>
      </c>
      <c r="O48" s="263">
        <v>0</v>
      </c>
    </row>
    <row r="49" spans="2:15" ht="15.75" x14ac:dyDescent="0.25">
      <c r="B49" s="260"/>
      <c r="C49" s="260"/>
      <c r="D49" s="261"/>
      <c r="E49" s="262"/>
      <c r="F49" s="261"/>
      <c r="G49" s="262"/>
      <c r="H49" s="261"/>
      <c r="I49" s="262"/>
      <c r="J49" s="261"/>
      <c r="K49" s="262"/>
      <c r="L49" s="261"/>
      <c r="M49" s="262"/>
      <c r="N49" s="261"/>
      <c r="O49" s="263"/>
    </row>
    <row r="50" spans="2:15" ht="15.75" x14ac:dyDescent="0.25">
      <c r="B50" s="260"/>
      <c r="C50" s="260"/>
      <c r="D50" s="261"/>
      <c r="E50" s="262"/>
      <c r="F50" s="261"/>
      <c r="G50" s="262"/>
      <c r="H50" s="261"/>
      <c r="I50" s="262"/>
      <c r="J50" s="261"/>
      <c r="K50" s="262"/>
      <c r="L50" s="261"/>
      <c r="M50" s="262"/>
      <c r="N50" s="261"/>
      <c r="O50" s="263"/>
    </row>
    <row r="51" spans="2:15" s="70" customFormat="1" ht="30.75" x14ac:dyDescent="0.25">
      <c r="B51" s="230" t="s">
        <v>139</v>
      </c>
      <c r="C51" s="231"/>
      <c r="D51" s="232">
        <v>7927037104.6800003</v>
      </c>
      <c r="E51" s="233">
        <v>1</v>
      </c>
      <c r="F51" s="232">
        <v>52355742.939999998</v>
      </c>
      <c r="G51" s="233">
        <v>1</v>
      </c>
      <c r="H51" s="232">
        <v>6966339501.5800009</v>
      </c>
      <c r="I51" s="233">
        <v>1</v>
      </c>
      <c r="J51" s="232">
        <v>908341860.15999949</v>
      </c>
      <c r="K51" s="233">
        <v>1</v>
      </c>
      <c r="L51" s="232">
        <v>4066213374.5399995</v>
      </c>
      <c r="M51" s="233">
        <v>1</v>
      </c>
      <c r="N51" s="232">
        <v>4857435.9700000007</v>
      </c>
      <c r="O51" s="234">
        <v>12840</v>
      </c>
    </row>
    <row r="52" spans="2:15" ht="15.75" x14ac:dyDescent="0.25">
      <c r="B52" s="68"/>
      <c r="C52" s="68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</row>
    <row r="53" spans="2:15" ht="27.75" x14ac:dyDescent="0.25">
      <c r="B53" s="64"/>
      <c r="C53" s="65"/>
      <c r="D53" s="66"/>
      <c r="E53" s="66"/>
      <c r="F53" s="66"/>
      <c r="G53" s="65"/>
      <c r="H53" s="66"/>
      <c r="I53" s="65"/>
      <c r="J53" s="66"/>
      <c r="K53" s="65"/>
      <c r="L53" s="66"/>
      <c r="M53" s="65"/>
      <c r="N53" s="65"/>
      <c r="O53" s="65"/>
    </row>
    <row r="54" spans="2:15" x14ac:dyDescent="0.25">
      <c r="D54" s="67"/>
      <c r="E54" s="67"/>
      <c r="F54" s="67"/>
      <c r="H54" s="67"/>
      <c r="J54" s="67"/>
      <c r="L54" s="67"/>
    </row>
    <row r="55" spans="2:15" x14ac:dyDescent="0.25">
      <c r="D55" s="67"/>
      <c r="E55" s="67"/>
      <c r="F55" s="67"/>
      <c r="H55" s="67"/>
      <c r="J55" s="67"/>
      <c r="L55" s="67"/>
    </row>
    <row r="56" spans="2:15" ht="15.75" x14ac:dyDescent="0.25">
      <c r="B56" s="68"/>
      <c r="C56" s="68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</row>
    <row r="57" spans="2:15" ht="27.75" x14ac:dyDescent="0.25">
      <c r="B57" s="64"/>
      <c r="C57" s="65"/>
      <c r="D57" s="66"/>
      <c r="E57" s="66"/>
      <c r="F57" s="66"/>
      <c r="G57" s="65"/>
      <c r="H57" s="66"/>
      <c r="I57" s="65"/>
      <c r="J57" s="66"/>
      <c r="K57" s="65"/>
      <c r="L57" s="66"/>
      <c r="M57" s="65"/>
      <c r="N57" s="65"/>
      <c r="O57" s="65"/>
    </row>
    <row r="58" spans="2:15" x14ac:dyDescent="0.25">
      <c r="D58" s="67"/>
      <c r="E58" s="67"/>
      <c r="F58" s="67"/>
      <c r="H58" s="67"/>
      <c r="J58" s="67"/>
      <c r="L58" s="67"/>
    </row>
    <row r="59" spans="2:15" x14ac:dyDescent="0.25">
      <c r="D59" s="67"/>
      <c r="E59" s="67"/>
      <c r="F59" s="67"/>
      <c r="H59" s="67"/>
      <c r="J59" s="67"/>
      <c r="L59" s="67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5:H37"/>
    <mergeCell ref="I35:I37"/>
    <mergeCell ref="J35:J37"/>
    <mergeCell ref="K35:K37"/>
    <mergeCell ref="L35:L37"/>
    <mergeCell ref="B35:C37"/>
    <mergeCell ref="D35:D37"/>
    <mergeCell ref="E35:E37"/>
    <mergeCell ref="F35:F37"/>
    <mergeCell ref="G35:G37"/>
    <mergeCell ref="N35:N37"/>
    <mergeCell ref="O35:O37"/>
    <mergeCell ref="J3:J5"/>
    <mergeCell ref="K3:K5"/>
    <mergeCell ref="L3:L5"/>
    <mergeCell ref="M3:M5"/>
    <mergeCell ref="M35:M37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634"/>
  <sheetViews>
    <sheetView showGridLines="0" zoomScale="70" zoomScaleNormal="70" workbookViewId="0"/>
  </sheetViews>
  <sheetFormatPr baseColWidth="10" defaultColWidth="11.42578125" defaultRowHeight="21.75" x14ac:dyDescent="0.6"/>
  <cols>
    <col min="1" max="1" width="3.42578125" style="72" customWidth="1"/>
    <col min="2" max="2" width="64.85546875" style="72" customWidth="1"/>
    <col min="3" max="3" width="17.140625" style="72" bestFit="1" customWidth="1"/>
    <col min="4" max="4" width="19.28515625" style="72" bestFit="1" customWidth="1"/>
    <col min="5" max="5" width="16.85546875" style="72" bestFit="1" customWidth="1"/>
    <col min="6" max="6" width="16.7109375" style="72" bestFit="1" customWidth="1"/>
    <col min="7" max="7" width="16.85546875" style="72" bestFit="1" customWidth="1"/>
    <col min="8" max="8" width="16.42578125" style="72" bestFit="1" customWidth="1"/>
    <col min="9" max="9" width="14.85546875" style="72" customWidth="1"/>
    <col min="10" max="10" width="22" style="72" bestFit="1" customWidth="1"/>
    <col min="11" max="11" width="24.7109375" style="72" bestFit="1" customWidth="1"/>
    <col min="12" max="12" width="25.140625" style="72" bestFit="1" customWidth="1"/>
    <col min="13" max="13" width="9" style="72" customWidth="1"/>
    <col min="14" max="16384" width="11.42578125" style="72"/>
  </cols>
  <sheetData>
    <row r="1" spans="2:13" ht="96" customHeight="1" x14ac:dyDescent="0.6">
      <c r="B1" s="467" t="s">
        <v>140</v>
      </c>
      <c r="C1" s="480"/>
      <c r="D1" s="480"/>
      <c r="E1" s="480"/>
      <c r="F1" s="480"/>
      <c r="G1" s="480"/>
      <c r="H1" s="270"/>
      <c r="I1" s="270"/>
      <c r="J1" s="270"/>
      <c r="K1" s="270"/>
      <c r="L1" s="271"/>
    </row>
    <row r="2" spans="2:13" s="89" customFormat="1" ht="16.899999999999999" customHeight="1" x14ac:dyDescent="0.6"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2:13" s="92" customFormat="1" ht="38.25" x14ac:dyDescent="0.6">
      <c r="B3" s="493" t="s">
        <v>14</v>
      </c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5"/>
    </row>
    <row r="4" spans="2:13" s="92" customFormat="1" ht="30.75" x14ac:dyDescent="0.6">
      <c r="B4" s="293" t="s">
        <v>141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94"/>
    </row>
    <row r="5" spans="2:13" s="89" customFormat="1" ht="42" customHeight="1" x14ac:dyDescent="0.6">
      <c r="B5" s="295" t="s">
        <v>142</v>
      </c>
      <c r="C5" s="273" t="s">
        <v>143</v>
      </c>
      <c r="D5" s="273" t="s">
        <v>144</v>
      </c>
      <c r="E5" s="273" t="s">
        <v>145</v>
      </c>
      <c r="F5" s="273" t="s">
        <v>146</v>
      </c>
      <c r="G5" s="273" t="s">
        <v>147</v>
      </c>
      <c r="H5" s="273" t="s">
        <v>148</v>
      </c>
      <c r="I5" s="273" t="s">
        <v>149</v>
      </c>
      <c r="J5" s="273" t="s">
        <v>150</v>
      </c>
      <c r="K5" s="273" t="s">
        <v>151</v>
      </c>
      <c r="L5" s="273" t="s">
        <v>152</v>
      </c>
      <c r="M5" s="296" t="s">
        <v>153</v>
      </c>
    </row>
    <row r="6" spans="2:13" s="90" customFormat="1" ht="28.5" x14ac:dyDescent="0.8">
      <c r="B6" s="297" t="s">
        <v>154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98"/>
    </row>
    <row r="7" spans="2:13" s="91" customFormat="1" ht="28.5" x14ac:dyDescent="0.8">
      <c r="B7" s="364" t="s">
        <v>155</v>
      </c>
      <c r="C7" s="365">
        <v>1</v>
      </c>
      <c r="D7" s="365">
        <v>0.95</v>
      </c>
      <c r="E7" s="365">
        <v>0.95</v>
      </c>
      <c r="F7" s="365">
        <v>0.95</v>
      </c>
      <c r="G7" s="365">
        <v>0.95</v>
      </c>
      <c r="H7" s="365">
        <f t="shared" ref="H7:H16" si="0">L7/J7</f>
        <v>0.95</v>
      </c>
      <c r="I7" s="366">
        <v>0</v>
      </c>
      <c r="J7" s="367">
        <v>12000</v>
      </c>
      <c r="K7" s="368">
        <v>12000</v>
      </c>
      <c r="L7" s="368">
        <v>11400</v>
      </c>
      <c r="M7" s="369">
        <v>2</v>
      </c>
    </row>
    <row r="8" spans="2:13" s="91" customFormat="1" ht="28.5" x14ac:dyDescent="0.8">
      <c r="B8" s="364" t="s">
        <v>156</v>
      </c>
      <c r="C8" s="365">
        <v>1</v>
      </c>
      <c r="D8" s="365">
        <v>0.91</v>
      </c>
      <c r="E8" s="365">
        <v>0.86</v>
      </c>
      <c r="F8" s="365">
        <v>0.91</v>
      </c>
      <c r="G8" s="365">
        <v>0.87</v>
      </c>
      <c r="H8" s="365">
        <f t="shared" si="0"/>
        <v>0.88466345075162656</v>
      </c>
      <c r="I8" s="366">
        <f>((0.87-0.99)/0.99)*100</f>
        <v>-12.121212121212121</v>
      </c>
      <c r="J8" s="367">
        <v>17828</v>
      </c>
      <c r="K8" s="368">
        <v>17828</v>
      </c>
      <c r="L8" s="368">
        <v>15771.779999999999</v>
      </c>
      <c r="M8" s="369">
        <v>4</v>
      </c>
    </row>
    <row r="9" spans="2:13" s="91" customFormat="1" ht="28.5" x14ac:dyDescent="0.8">
      <c r="B9" s="364" t="s">
        <v>157</v>
      </c>
      <c r="C9" s="365">
        <v>1</v>
      </c>
      <c r="D9" s="365">
        <v>42</v>
      </c>
      <c r="E9" s="365">
        <v>42</v>
      </c>
      <c r="F9" s="365">
        <v>42</v>
      </c>
      <c r="G9" s="365">
        <v>42</v>
      </c>
      <c r="H9" s="365">
        <f t="shared" si="0"/>
        <v>42</v>
      </c>
      <c r="I9" s="366">
        <f>((42-57)/57)*100</f>
        <v>-26.315789473684209</v>
      </c>
      <c r="J9" s="367">
        <v>484</v>
      </c>
      <c r="K9" s="368">
        <v>484</v>
      </c>
      <c r="L9" s="368">
        <v>20328</v>
      </c>
      <c r="M9" s="369">
        <v>2</v>
      </c>
    </row>
    <row r="10" spans="2:13" s="91" customFormat="1" ht="28.5" x14ac:dyDescent="0.8">
      <c r="B10" s="364" t="s">
        <v>17</v>
      </c>
      <c r="C10" s="365">
        <v>1</v>
      </c>
      <c r="D10" s="365">
        <v>1</v>
      </c>
      <c r="E10" s="365">
        <v>1</v>
      </c>
      <c r="F10" s="365">
        <v>1</v>
      </c>
      <c r="G10" s="365">
        <v>1</v>
      </c>
      <c r="H10" s="365">
        <f t="shared" si="0"/>
        <v>1</v>
      </c>
      <c r="I10" s="366">
        <f>((1-1.04)/1.04)*100</f>
        <v>-3.8461538461538494</v>
      </c>
      <c r="J10" s="367">
        <v>5000</v>
      </c>
      <c r="K10" s="368">
        <v>5000</v>
      </c>
      <c r="L10" s="368">
        <v>5000</v>
      </c>
      <c r="M10" s="369">
        <v>1</v>
      </c>
    </row>
    <row r="11" spans="2:13" s="91" customFormat="1" ht="28.5" x14ac:dyDescent="0.8">
      <c r="B11" s="364" t="s">
        <v>18</v>
      </c>
      <c r="C11" s="365">
        <v>1</v>
      </c>
      <c r="D11" s="365">
        <v>2.25</v>
      </c>
      <c r="E11" s="365">
        <v>2.25</v>
      </c>
      <c r="F11" s="365">
        <v>2.25</v>
      </c>
      <c r="G11" s="365">
        <v>2.25</v>
      </c>
      <c r="H11" s="365">
        <f t="shared" si="0"/>
        <v>2.25</v>
      </c>
      <c r="I11" s="366">
        <f>((2.25-2.16)/2.16)*100</f>
        <v>4.1666666666666599</v>
      </c>
      <c r="J11" s="367">
        <v>1599</v>
      </c>
      <c r="K11" s="368">
        <v>1599</v>
      </c>
      <c r="L11" s="368">
        <v>3597.75</v>
      </c>
      <c r="M11" s="369">
        <v>1</v>
      </c>
    </row>
    <row r="12" spans="2:13" s="91" customFormat="1" ht="28.5" x14ac:dyDescent="0.8">
      <c r="B12" s="364" t="s">
        <v>158</v>
      </c>
      <c r="C12" s="365">
        <v>1</v>
      </c>
      <c r="D12" s="365">
        <v>1.9</v>
      </c>
      <c r="E12" s="365">
        <v>1.84</v>
      </c>
      <c r="F12" s="365">
        <v>1.87</v>
      </c>
      <c r="G12" s="365">
        <v>1.84</v>
      </c>
      <c r="H12" s="365">
        <f t="shared" si="0"/>
        <v>1.8717918464854451</v>
      </c>
      <c r="I12" s="366">
        <f>((1.84-1.92)/1.92)*100</f>
        <v>-4.166666666666659</v>
      </c>
      <c r="J12" s="367">
        <v>205531</v>
      </c>
      <c r="K12" s="368">
        <v>205531</v>
      </c>
      <c r="L12" s="368">
        <v>384711.25</v>
      </c>
      <c r="M12" s="369">
        <v>10</v>
      </c>
    </row>
    <row r="13" spans="2:13" s="91" customFormat="1" ht="28.5" x14ac:dyDescent="0.8">
      <c r="B13" s="364" t="s">
        <v>159</v>
      </c>
      <c r="C13" s="365">
        <v>1</v>
      </c>
      <c r="D13" s="365">
        <v>0.56000000000000005</v>
      </c>
      <c r="E13" s="365">
        <v>0.56000000000000005</v>
      </c>
      <c r="F13" s="365">
        <v>0.56000000000000005</v>
      </c>
      <c r="G13" s="365">
        <v>0.56000000000000005</v>
      </c>
      <c r="H13" s="365">
        <f t="shared" si="0"/>
        <v>0.55999999999999994</v>
      </c>
      <c r="I13" s="366">
        <f>((0.56-0.5)/0.5)*100</f>
        <v>12.000000000000011</v>
      </c>
      <c r="J13" s="367">
        <v>14231</v>
      </c>
      <c r="K13" s="368">
        <v>14231</v>
      </c>
      <c r="L13" s="368">
        <v>7969.36</v>
      </c>
      <c r="M13" s="369">
        <v>1</v>
      </c>
    </row>
    <row r="14" spans="2:13" s="91" customFormat="1" ht="28.5" x14ac:dyDescent="0.8">
      <c r="B14" s="364" t="s">
        <v>160</v>
      </c>
      <c r="C14" s="365">
        <v>1</v>
      </c>
      <c r="D14" s="365">
        <v>16.18</v>
      </c>
      <c r="E14" s="365">
        <v>16.18</v>
      </c>
      <c r="F14" s="365">
        <v>16.18</v>
      </c>
      <c r="G14" s="365">
        <v>16.18</v>
      </c>
      <c r="H14" s="365">
        <f t="shared" si="0"/>
        <v>16.18</v>
      </c>
      <c r="I14" s="366">
        <v>0</v>
      </c>
      <c r="J14" s="367">
        <v>200</v>
      </c>
      <c r="K14" s="368">
        <v>200</v>
      </c>
      <c r="L14" s="368">
        <v>3236</v>
      </c>
      <c r="M14" s="369">
        <v>1</v>
      </c>
    </row>
    <row r="15" spans="2:13" s="91" customFormat="1" ht="28.5" x14ac:dyDescent="0.8">
      <c r="B15" s="364" t="s">
        <v>161</v>
      </c>
      <c r="C15" s="365">
        <v>1</v>
      </c>
      <c r="D15" s="365">
        <v>0.5</v>
      </c>
      <c r="E15" s="365">
        <v>0.5</v>
      </c>
      <c r="F15" s="365">
        <v>0.5</v>
      </c>
      <c r="G15" s="365">
        <v>0.5</v>
      </c>
      <c r="H15" s="365">
        <f t="shared" si="0"/>
        <v>0.5</v>
      </c>
      <c r="I15" s="366">
        <f>((0.5-0.65)/0.65)*100</f>
        <v>-23.076923076923077</v>
      </c>
      <c r="J15" s="367">
        <v>100000</v>
      </c>
      <c r="K15" s="368">
        <v>100000</v>
      </c>
      <c r="L15" s="368">
        <v>50000</v>
      </c>
      <c r="M15" s="369">
        <v>1</v>
      </c>
    </row>
    <row r="16" spans="2:13" s="91" customFormat="1" ht="28.5" x14ac:dyDescent="0.8">
      <c r="B16" s="364" t="s">
        <v>162</v>
      </c>
      <c r="C16" s="365">
        <v>1</v>
      </c>
      <c r="D16" s="365">
        <v>3.3</v>
      </c>
      <c r="E16" s="365">
        <v>3.27</v>
      </c>
      <c r="F16" s="365">
        <v>3.27</v>
      </c>
      <c r="G16" s="365">
        <v>3.3</v>
      </c>
      <c r="H16" s="365">
        <f t="shared" si="0"/>
        <v>3.2863106073142476</v>
      </c>
      <c r="I16" s="366">
        <f>((3.3-3.24)/3.24)*100</f>
        <v>1.8518518518518396</v>
      </c>
      <c r="J16" s="367">
        <v>24172</v>
      </c>
      <c r="K16" s="368">
        <v>24172</v>
      </c>
      <c r="L16" s="368">
        <v>79436.7</v>
      </c>
      <c r="M16" s="369">
        <v>4</v>
      </c>
    </row>
    <row r="17" spans="2:13" s="91" customFormat="1" ht="28.5" x14ac:dyDescent="0.8">
      <c r="B17" s="299"/>
      <c r="C17" s="276"/>
      <c r="D17" s="276"/>
      <c r="E17" s="276"/>
      <c r="F17" s="276"/>
      <c r="G17" s="276"/>
      <c r="H17" s="276"/>
      <c r="I17" s="277"/>
      <c r="J17" s="278"/>
      <c r="K17" s="279"/>
      <c r="L17" s="279"/>
      <c r="M17" s="300"/>
    </row>
    <row r="18" spans="2:13" s="91" customFormat="1" ht="28.5" x14ac:dyDescent="0.8">
      <c r="B18" s="301" t="s">
        <v>163</v>
      </c>
      <c r="C18" s="280"/>
      <c r="D18" s="280"/>
      <c r="E18" s="280"/>
      <c r="F18" s="280"/>
      <c r="G18" s="280"/>
      <c r="H18" s="280"/>
      <c r="I18" s="281"/>
      <c r="J18" s="282">
        <f>SUM(J7:J16)</f>
        <v>381045</v>
      </c>
      <c r="K18" s="283">
        <f>SUM(K7:K16)</f>
        <v>381045</v>
      </c>
      <c r="L18" s="283">
        <f>SUM(L7:L16)</f>
        <v>581450.84</v>
      </c>
      <c r="M18" s="302">
        <f>SUM(M7:M16)</f>
        <v>27</v>
      </c>
    </row>
    <row r="19" spans="2:13" s="94" customFormat="1" ht="23.25" x14ac:dyDescent="0.65">
      <c r="B19" s="303" t="s">
        <v>164</v>
      </c>
      <c r="C19" s="284"/>
      <c r="D19" s="284"/>
      <c r="E19" s="284"/>
      <c r="F19" s="284"/>
      <c r="G19" s="284"/>
      <c r="H19" s="284"/>
      <c r="I19" s="284"/>
      <c r="J19" s="284"/>
      <c r="K19" s="285"/>
      <c r="L19" s="285"/>
      <c r="M19" s="304"/>
    </row>
    <row r="20" spans="2:13" s="94" customFormat="1" ht="23.25" x14ac:dyDescent="0.65">
      <c r="B20" s="303" t="s">
        <v>165</v>
      </c>
      <c r="C20" s="284"/>
      <c r="D20" s="284"/>
      <c r="E20" s="284"/>
      <c r="F20" s="284"/>
      <c r="G20" s="284"/>
      <c r="H20" s="284"/>
      <c r="I20" s="284"/>
      <c r="J20" s="284"/>
      <c r="K20" s="285"/>
      <c r="L20" s="285"/>
      <c r="M20" s="304"/>
    </row>
    <row r="21" spans="2:13" s="94" customFormat="1" ht="23.25" x14ac:dyDescent="0.65">
      <c r="B21" s="303"/>
      <c r="C21" s="284"/>
      <c r="D21" s="284"/>
      <c r="E21" s="284"/>
      <c r="F21" s="284"/>
      <c r="G21" s="284"/>
      <c r="H21" s="284"/>
      <c r="I21" s="284"/>
      <c r="J21" s="284"/>
      <c r="K21" s="285"/>
      <c r="L21" s="285"/>
      <c r="M21" s="304"/>
    </row>
    <row r="22" spans="2:13" s="89" customFormat="1" ht="41.25" customHeight="1" x14ac:dyDescent="0.6">
      <c r="B22" s="295" t="s">
        <v>142</v>
      </c>
      <c r="C22" s="273" t="s">
        <v>143</v>
      </c>
      <c r="D22" s="273" t="s">
        <v>144</v>
      </c>
      <c r="E22" s="273" t="s">
        <v>166</v>
      </c>
      <c r="F22" s="273" t="s">
        <v>146</v>
      </c>
      <c r="G22" s="273" t="s">
        <v>167</v>
      </c>
      <c r="H22" s="273" t="s">
        <v>148</v>
      </c>
      <c r="I22" s="273" t="s">
        <v>149</v>
      </c>
      <c r="J22" s="273" t="s">
        <v>150</v>
      </c>
      <c r="K22" s="273" t="s">
        <v>151</v>
      </c>
      <c r="L22" s="273" t="s">
        <v>152</v>
      </c>
      <c r="M22" s="296" t="s">
        <v>153</v>
      </c>
    </row>
    <row r="23" spans="2:13" s="91" customFormat="1" ht="28.5" x14ac:dyDescent="0.8">
      <c r="B23" s="305" t="s">
        <v>168</v>
      </c>
      <c r="C23" s="286"/>
      <c r="D23" s="286"/>
      <c r="E23" s="286"/>
      <c r="F23" s="286"/>
      <c r="G23" s="286"/>
      <c r="H23" s="286"/>
      <c r="I23" s="286"/>
      <c r="J23" s="286"/>
      <c r="K23" s="287"/>
      <c r="L23" s="287"/>
      <c r="M23" s="306"/>
    </row>
    <row r="24" spans="2:13" s="91" customFormat="1" ht="28.5" x14ac:dyDescent="0.8">
      <c r="B24" s="364" t="s">
        <v>156</v>
      </c>
      <c r="C24" s="365">
        <v>1</v>
      </c>
      <c r="D24" s="365">
        <v>0.91</v>
      </c>
      <c r="E24" s="365">
        <v>0.86</v>
      </c>
      <c r="F24" s="365">
        <v>0.88</v>
      </c>
      <c r="G24" s="365">
        <v>0.9</v>
      </c>
      <c r="H24" s="365">
        <f t="shared" ref="H24:H32" si="1">L24/J24</f>
        <v>0.88473429196623943</v>
      </c>
      <c r="I24" s="366">
        <f>((0.9-0.99)/0.99)*100</f>
        <v>-9.0909090909090882</v>
      </c>
      <c r="J24" s="367">
        <v>12796</v>
      </c>
      <c r="K24" s="368">
        <v>12796</v>
      </c>
      <c r="L24" s="368">
        <v>11321.06</v>
      </c>
      <c r="M24" s="369">
        <v>10</v>
      </c>
    </row>
    <row r="25" spans="2:13" s="91" customFormat="1" ht="28.5" x14ac:dyDescent="0.8">
      <c r="B25" s="364" t="s">
        <v>169</v>
      </c>
      <c r="C25" s="365">
        <v>1000</v>
      </c>
      <c r="D25" s="365">
        <v>500</v>
      </c>
      <c r="E25" s="365">
        <v>500</v>
      </c>
      <c r="F25" s="365">
        <v>500</v>
      </c>
      <c r="G25" s="365">
        <v>500</v>
      </c>
      <c r="H25" s="365">
        <f t="shared" si="1"/>
        <v>500</v>
      </c>
      <c r="I25" s="366">
        <v>0</v>
      </c>
      <c r="J25" s="367">
        <v>2</v>
      </c>
      <c r="K25" s="368">
        <v>2000</v>
      </c>
      <c r="L25" s="368">
        <v>1000</v>
      </c>
      <c r="M25" s="369">
        <v>1</v>
      </c>
    </row>
    <row r="26" spans="2:13" s="91" customFormat="1" ht="28.5" x14ac:dyDescent="0.8">
      <c r="B26" s="364" t="s">
        <v>170</v>
      </c>
      <c r="C26" s="365">
        <v>1</v>
      </c>
      <c r="D26" s="365">
        <v>57</v>
      </c>
      <c r="E26" s="365">
        <v>55</v>
      </c>
      <c r="F26" s="365">
        <v>57</v>
      </c>
      <c r="G26" s="365">
        <v>55</v>
      </c>
      <c r="H26" s="365">
        <f t="shared" si="1"/>
        <v>56.739130434782609</v>
      </c>
      <c r="I26" s="366">
        <f>((55-58.25)/58.25)*100</f>
        <v>-5.5793991416309012</v>
      </c>
      <c r="J26" s="367">
        <v>23</v>
      </c>
      <c r="K26" s="368">
        <v>23</v>
      </c>
      <c r="L26" s="368">
        <v>1305</v>
      </c>
      <c r="M26" s="369">
        <v>2</v>
      </c>
    </row>
    <row r="27" spans="2:13" s="91" customFormat="1" ht="28.5" x14ac:dyDescent="0.8">
      <c r="B27" s="364" t="s">
        <v>158</v>
      </c>
      <c r="C27" s="365">
        <v>1</v>
      </c>
      <c r="D27" s="365">
        <v>1.87</v>
      </c>
      <c r="E27" s="365">
        <v>1.8</v>
      </c>
      <c r="F27" s="365">
        <v>1.85</v>
      </c>
      <c r="G27" s="365">
        <v>1.84</v>
      </c>
      <c r="H27" s="365">
        <f t="shared" si="1"/>
        <v>1.8462212523082089</v>
      </c>
      <c r="I27" s="366">
        <f>((1.84-1.86)/1.86)*100</f>
        <v>-1.0752688172043021</v>
      </c>
      <c r="J27" s="367">
        <v>5957</v>
      </c>
      <c r="K27" s="368">
        <v>5957</v>
      </c>
      <c r="L27" s="368">
        <v>10997.94</v>
      </c>
      <c r="M27" s="369">
        <v>11</v>
      </c>
    </row>
    <row r="28" spans="2:13" s="91" customFormat="1" ht="28.5" x14ac:dyDescent="0.8">
      <c r="B28" s="364" t="s">
        <v>171</v>
      </c>
      <c r="C28" s="365">
        <v>1</v>
      </c>
      <c r="D28" s="365">
        <v>55</v>
      </c>
      <c r="E28" s="365">
        <v>52</v>
      </c>
      <c r="F28" s="365">
        <v>55</v>
      </c>
      <c r="G28" s="365">
        <v>52</v>
      </c>
      <c r="H28" s="365">
        <f t="shared" si="1"/>
        <v>53.928571428571431</v>
      </c>
      <c r="I28" s="366">
        <f>((52-58)/58)*100</f>
        <v>-10.344827586206897</v>
      </c>
      <c r="J28" s="367">
        <v>14</v>
      </c>
      <c r="K28" s="368">
        <v>42</v>
      </c>
      <c r="L28" s="368">
        <v>755</v>
      </c>
      <c r="M28" s="369">
        <v>2</v>
      </c>
    </row>
    <row r="29" spans="2:13" s="91" customFormat="1" ht="28.5" x14ac:dyDescent="0.8">
      <c r="B29" s="364" t="s">
        <v>159</v>
      </c>
      <c r="C29" s="365">
        <v>1</v>
      </c>
      <c r="D29" s="365">
        <v>0.56000000000000005</v>
      </c>
      <c r="E29" s="365">
        <v>0.56000000000000005</v>
      </c>
      <c r="F29" s="365">
        <v>0.56000000000000005</v>
      </c>
      <c r="G29" s="365">
        <v>0.56000000000000005</v>
      </c>
      <c r="H29" s="365">
        <f t="shared" si="1"/>
        <v>0.55999999999999961</v>
      </c>
      <c r="I29" s="366">
        <f>((0.56-0.5)/0.5)*100</f>
        <v>12.000000000000011</v>
      </c>
      <c r="J29" s="367">
        <v>17455</v>
      </c>
      <c r="K29" s="368">
        <v>17455</v>
      </c>
      <c r="L29" s="368">
        <v>9774.7999999999938</v>
      </c>
      <c r="M29" s="369">
        <v>20</v>
      </c>
    </row>
    <row r="30" spans="2:13" s="91" customFormat="1" ht="28.5" x14ac:dyDescent="0.8">
      <c r="B30" s="364" t="s">
        <v>172</v>
      </c>
      <c r="C30" s="365">
        <v>1</v>
      </c>
      <c r="D30" s="365">
        <v>13.73</v>
      </c>
      <c r="E30" s="365">
        <v>13.73</v>
      </c>
      <c r="F30" s="365">
        <v>13.73</v>
      </c>
      <c r="G30" s="365">
        <v>13.73</v>
      </c>
      <c r="H30" s="365">
        <f t="shared" si="1"/>
        <v>13.73</v>
      </c>
      <c r="I30" s="366">
        <v>0</v>
      </c>
      <c r="J30" s="367">
        <v>50</v>
      </c>
      <c r="K30" s="368">
        <v>50</v>
      </c>
      <c r="L30" s="368">
        <v>686.5</v>
      </c>
      <c r="M30" s="369">
        <v>1</v>
      </c>
    </row>
    <row r="31" spans="2:13" s="91" customFormat="1" ht="28.5" x14ac:dyDescent="0.8">
      <c r="B31" s="364" t="s">
        <v>173</v>
      </c>
      <c r="C31" s="365">
        <v>1</v>
      </c>
      <c r="D31" s="365">
        <v>0.86</v>
      </c>
      <c r="E31" s="365">
        <v>0.86</v>
      </c>
      <c r="F31" s="365">
        <v>0.86</v>
      </c>
      <c r="G31" s="365">
        <v>0.86</v>
      </c>
      <c r="H31" s="365">
        <f t="shared" si="1"/>
        <v>0.86</v>
      </c>
      <c r="I31" s="366">
        <f>((0.86-0.9)/0.9)*100</f>
        <v>-4.4444444444444482</v>
      </c>
      <c r="J31" s="367">
        <v>1780</v>
      </c>
      <c r="K31" s="368">
        <v>1780</v>
      </c>
      <c r="L31" s="368">
        <v>1530.8</v>
      </c>
      <c r="M31" s="369">
        <v>1</v>
      </c>
    </row>
    <row r="32" spans="2:13" s="91" customFormat="1" ht="28.5" x14ac:dyDescent="0.8">
      <c r="B32" s="364" t="s">
        <v>161</v>
      </c>
      <c r="C32" s="365">
        <v>1</v>
      </c>
      <c r="D32" s="365">
        <v>0.52</v>
      </c>
      <c r="E32" s="365">
        <v>0.52</v>
      </c>
      <c r="F32" s="365">
        <v>0.52</v>
      </c>
      <c r="G32" s="365">
        <v>0.52</v>
      </c>
      <c r="H32" s="365">
        <f t="shared" si="1"/>
        <v>0.52</v>
      </c>
      <c r="I32" s="366">
        <f>((0.52-0.66)/0.66)*100</f>
        <v>-21.212121212121211</v>
      </c>
      <c r="J32" s="367">
        <v>3000</v>
      </c>
      <c r="K32" s="368">
        <v>3000</v>
      </c>
      <c r="L32" s="368">
        <v>1560</v>
      </c>
      <c r="M32" s="369">
        <v>1</v>
      </c>
    </row>
    <row r="33" spans="2:13" s="91" customFormat="1" ht="28.5" x14ac:dyDescent="0.8">
      <c r="B33" s="301" t="s">
        <v>174</v>
      </c>
      <c r="C33" s="280"/>
      <c r="D33" s="280"/>
      <c r="E33" s="280"/>
      <c r="F33" s="280"/>
      <c r="G33" s="280"/>
      <c r="H33" s="280"/>
      <c r="I33" s="281"/>
      <c r="J33" s="282">
        <f>SUM(J24:J32)</f>
        <v>41077</v>
      </c>
      <c r="K33" s="283">
        <f>SUM(K24:K32)</f>
        <v>43103</v>
      </c>
      <c r="L33" s="283">
        <f>SUM(L24:L32)</f>
        <v>38931.1</v>
      </c>
      <c r="M33" s="302">
        <f>SUM(M24:M32)</f>
        <v>49</v>
      </c>
    </row>
    <row r="34" spans="2:13" s="95" customFormat="1" ht="23.25" x14ac:dyDescent="0.65">
      <c r="B34" s="303" t="s">
        <v>175</v>
      </c>
      <c r="C34" s="284"/>
      <c r="D34" s="284"/>
      <c r="E34" s="284"/>
      <c r="F34" s="284"/>
      <c r="G34" s="284"/>
      <c r="H34" s="284"/>
      <c r="I34" s="284"/>
      <c r="J34" s="284"/>
      <c r="K34" s="285"/>
      <c r="L34" s="285"/>
      <c r="M34" s="304"/>
    </row>
    <row r="35" spans="2:13" s="95" customFormat="1" ht="23.25" x14ac:dyDescent="0.65">
      <c r="B35" s="303" t="s">
        <v>176</v>
      </c>
      <c r="C35" s="284"/>
      <c r="D35" s="284"/>
      <c r="E35" s="284"/>
      <c r="F35" s="284"/>
      <c r="G35" s="284"/>
      <c r="H35" s="284"/>
      <c r="I35" s="284"/>
      <c r="J35" s="284"/>
      <c r="K35" s="285"/>
      <c r="L35" s="285"/>
      <c r="M35" s="304"/>
    </row>
    <row r="36" spans="2:13" s="91" customFormat="1" ht="30" x14ac:dyDescent="0.8">
      <c r="B36" s="370" t="s">
        <v>177</v>
      </c>
      <c r="C36" s="289"/>
      <c r="D36" s="289"/>
      <c r="E36" s="289"/>
      <c r="F36" s="289"/>
      <c r="G36" s="289"/>
      <c r="H36" s="289"/>
      <c r="I36" s="290"/>
      <c r="J36" s="291">
        <f>J18+J33</f>
        <v>422122</v>
      </c>
      <c r="K36" s="292">
        <f>K18+K33</f>
        <v>424148</v>
      </c>
      <c r="L36" s="292">
        <f>L18+L33</f>
        <v>620381.93999999994</v>
      </c>
      <c r="M36" s="371">
        <f>M18+M33</f>
        <v>76</v>
      </c>
    </row>
    <row r="37" spans="2:13" x14ac:dyDescent="0.6">
      <c r="B37" s="307"/>
      <c r="C37" s="71"/>
      <c r="D37" s="71"/>
      <c r="E37" s="71"/>
      <c r="F37" s="71"/>
      <c r="G37" s="71"/>
      <c r="H37" s="71"/>
      <c r="I37" s="71"/>
      <c r="J37" s="73"/>
      <c r="K37" s="74"/>
      <c r="L37" s="74"/>
      <c r="M37" s="308"/>
    </row>
    <row r="38" spans="2:13" s="92" customFormat="1" ht="25.5" x14ac:dyDescent="0.6">
      <c r="B38" s="309" t="s">
        <v>178</v>
      </c>
      <c r="C38" s="274"/>
      <c r="D38" s="274"/>
      <c r="E38" s="274"/>
      <c r="F38" s="274"/>
      <c r="G38" s="274"/>
      <c r="H38" s="274"/>
      <c r="I38" s="274"/>
      <c r="J38" s="274"/>
      <c r="K38" s="274"/>
      <c r="L38" s="274"/>
      <c r="M38" s="310"/>
    </row>
    <row r="39" spans="2:13" s="89" customFormat="1" ht="42" customHeight="1" x14ac:dyDescent="0.6">
      <c r="B39" s="295" t="s">
        <v>142</v>
      </c>
      <c r="C39" s="273" t="s">
        <v>143</v>
      </c>
      <c r="D39" s="273" t="s">
        <v>144</v>
      </c>
      <c r="E39" s="273" t="s">
        <v>166</v>
      </c>
      <c r="F39" s="273" t="s">
        <v>146</v>
      </c>
      <c r="G39" s="273" t="s">
        <v>167</v>
      </c>
      <c r="H39" s="273" t="s">
        <v>148</v>
      </c>
      <c r="I39" s="273" t="s">
        <v>149</v>
      </c>
      <c r="J39" s="273" t="s">
        <v>150</v>
      </c>
      <c r="K39" s="273" t="s">
        <v>151</v>
      </c>
      <c r="L39" s="273" t="s">
        <v>152</v>
      </c>
      <c r="M39" s="296" t="s">
        <v>153</v>
      </c>
    </row>
    <row r="40" spans="2:13" s="91" customFormat="1" ht="28.5" x14ac:dyDescent="0.8">
      <c r="B40" s="299" t="s">
        <v>179</v>
      </c>
      <c r="C40" s="276">
        <v>5000</v>
      </c>
      <c r="D40" s="276">
        <v>3067.6</v>
      </c>
      <c r="E40" s="276">
        <v>3000</v>
      </c>
      <c r="F40" s="276">
        <v>3067.6</v>
      </c>
      <c r="G40" s="276">
        <v>3000</v>
      </c>
      <c r="H40" s="276">
        <f>L40/J40</f>
        <v>3057.9428571428571</v>
      </c>
      <c r="I40" s="277"/>
      <c r="J40" s="278">
        <v>35</v>
      </c>
      <c r="K40" s="279">
        <v>175000</v>
      </c>
      <c r="L40" s="279">
        <v>107028</v>
      </c>
      <c r="M40" s="300">
        <v>2</v>
      </c>
    </row>
    <row r="41" spans="2:13" s="91" customFormat="1" ht="28.5" x14ac:dyDescent="0.8">
      <c r="B41" s="299" t="s">
        <v>180</v>
      </c>
      <c r="C41" s="276">
        <v>5000</v>
      </c>
      <c r="D41" s="276">
        <v>3319.58</v>
      </c>
      <c r="E41" s="276">
        <v>3319.58</v>
      </c>
      <c r="F41" s="276">
        <v>3319.58</v>
      </c>
      <c r="G41" s="276">
        <v>3319.58</v>
      </c>
      <c r="H41" s="276">
        <v>3319.58</v>
      </c>
      <c r="I41" s="277"/>
      <c r="J41" s="278">
        <v>41</v>
      </c>
      <c r="K41" s="279">
        <v>205000</v>
      </c>
      <c r="L41" s="279">
        <v>136102.78</v>
      </c>
      <c r="M41" s="300">
        <v>1</v>
      </c>
    </row>
    <row r="42" spans="2:13" s="91" customFormat="1" ht="28.5" x14ac:dyDescent="0.8">
      <c r="B42" s="301" t="s">
        <v>181</v>
      </c>
      <c r="C42" s="280"/>
      <c r="D42" s="280"/>
      <c r="E42" s="280"/>
      <c r="F42" s="280"/>
      <c r="G42" s="280"/>
      <c r="H42" s="280"/>
      <c r="I42" s="281"/>
      <c r="J42" s="282">
        <f>SUM(J40:J41)</f>
        <v>76</v>
      </c>
      <c r="K42" s="283">
        <f>SUM(K40:K41)</f>
        <v>380000</v>
      </c>
      <c r="L42" s="283">
        <f>SUM(L40:L41)</f>
        <v>243130.78</v>
      </c>
      <c r="M42" s="302">
        <f>SUM(M40:M41)</f>
        <v>3</v>
      </c>
    </row>
    <row r="43" spans="2:13" x14ac:dyDescent="0.6">
      <c r="B43" s="307"/>
      <c r="C43" s="71"/>
      <c r="D43" s="71"/>
      <c r="E43" s="71"/>
      <c r="F43" s="71"/>
      <c r="G43" s="71"/>
      <c r="H43" s="71"/>
      <c r="I43" s="71"/>
      <c r="J43" s="73"/>
      <c r="K43" s="74"/>
      <c r="L43" s="74"/>
      <c r="M43" s="308"/>
    </row>
    <row r="44" spans="2:13" s="92" customFormat="1" ht="25.5" x14ac:dyDescent="0.6">
      <c r="B44" s="309" t="s">
        <v>182</v>
      </c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310"/>
    </row>
    <row r="45" spans="2:13" s="89" customFormat="1" ht="42" customHeight="1" x14ac:dyDescent="0.6">
      <c r="B45" s="295" t="s">
        <v>142</v>
      </c>
      <c r="C45" s="273" t="s">
        <v>143</v>
      </c>
      <c r="D45" s="273" t="s">
        <v>144</v>
      </c>
      <c r="E45" s="273" t="s">
        <v>166</v>
      </c>
      <c r="F45" s="273" t="s">
        <v>146</v>
      </c>
      <c r="G45" s="273" t="s">
        <v>167</v>
      </c>
      <c r="H45" s="273" t="s">
        <v>148</v>
      </c>
      <c r="I45" s="273" t="s">
        <v>149</v>
      </c>
      <c r="J45" s="273" t="s">
        <v>150</v>
      </c>
      <c r="K45" s="273" t="s">
        <v>151</v>
      </c>
      <c r="L45" s="273" t="s">
        <v>152</v>
      </c>
      <c r="M45" s="296" t="s">
        <v>153</v>
      </c>
    </row>
    <row r="46" spans="2:13" s="91" customFormat="1" ht="28.5" x14ac:dyDescent="0.8">
      <c r="B46" s="299" t="s">
        <v>183</v>
      </c>
      <c r="C46" s="276">
        <v>100</v>
      </c>
      <c r="D46" s="276">
        <v>98</v>
      </c>
      <c r="E46" s="276">
        <v>98</v>
      </c>
      <c r="F46" s="276">
        <v>98</v>
      </c>
      <c r="G46" s="276">
        <v>98</v>
      </c>
      <c r="H46" s="276">
        <v>98</v>
      </c>
      <c r="I46" s="277"/>
      <c r="J46" s="278">
        <v>5</v>
      </c>
      <c r="K46" s="279">
        <v>500</v>
      </c>
      <c r="L46" s="279">
        <f>G46*J46</f>
        <v>490</v>
      </c>
      <c r="M46" s="300">
        <v>5</v>
      </c>
    </row>
    <row r="47" spans="2:13" s="91" customFormat="1" ht="28.5" x14ac:dyDescent="0.8">
      <c r="B47" s="301" t="s">
        <v>184</v>
      </c>
      <c r="C47" s="280"/>
      <c r="D47" s="280"/>
      <c r="E47" s="280"/>
      <c r="F47" s="280"/>
      <c r="G47" s="280"/>
      <c r="H47" s="280"/>
      <c r="I47" s="281"/>
      <c r="J47" s="282"/>
      <c r="K47" s="283"/>
      <c r="L47" s="283"/>
      <c r="M47" s="302"/>
    </row>
    <row r="48" spans="2:13" x14ac:dyDescent="0.6">
      <c r="B48" s="307"/>
      <c r="C48" s="71"/>
      <c r="D48" s="71"/>
      <c r="E48" s="71"/>
      <c r="F48" s="71"/>
      <c r="G48" s="71"/>
      <c r="H48" s="71"/>
      <c r="I48" s="71"/>
      <c r="J48" s="73"/>
      <c r="K48" s="74"/>
      <c r="L48" s="74"/>
      <c r="M48" s="308"/>
    </row>
    <row r="49" spans="2:13" s="96" customFormat="1" ht="30.75" x14ac:dyDescent="0.85">
      <c r="B49" s="311" t="s">
        <v>185</v>
      </c>
      <c r="C49" s="312"/>
      <c r="D49" s="312"/>
      <c r="E49" s="312"/>
      <c r="F49" s="312"/>
      <c r="G49" s="312"/>
      <c r="H49" s="312"/>
      <c r="I49" s="313"/>
      <c r="J49" s="314">
        <f>J36+J42+J47</f>
        <v>422198</v>
      </c>
      <c r="K49" s="315">
        <f>K36+K42+K47</f>
        <v>804148</v>
      </c>
      <c r="L49" s="315">
        <f>L36+L42+L47</f>
        <v>863512.72</v>
      </c>
      <c r="M49" s="316">
        <f>M36+M42+M47</f>
        <v>79</v>
      </c>
    </row>
    <row r="50" spans="2:13" x14ac:dyDescent="0.6">
      <c r="B50" s="71"/>
      <c r="C50" s="71"/>
      <c r="D50" s="71"/>
      <c r="E50" s="71"/>
      <c r="F50" s="71"/>
      <c r="G50" s="71"/>
      <c r="H50" s="71"/>
      <c r="I50" s="71"/>
      <c r="J50" s="73"/>
      <c r="K50" s="74"/>
      <c r="L50" s="74"/>
      <c r="M50" s="75"/>
    </row>
    <row r="51" spans="2:13" ht="38.25" x14ac:dyDescent="0.6">
      <c r="B51" s="493" t="s">
        <v>15</v>
      </c>
      <c r="C51" s="494"/>
      <c r="D51" s="494"/>
      <c r="E51" s="494"/>
      <c r="F51" s="494"/>
      <c r="G51" s="494"/>
      <c r="H51" s="494"/>
      <c r="I51" s="494"/>
      <c r="J51" s="494"/>
      <c r="K51" s="494"/>
      <c r="L51" s="494"/>
      <c r="M51" s="495"/>
    </row>
    <row r="52" spans="2:13" s="92" customFormat="1" x14ac:dyDescent="0.6">
      <c r="B52" s="372"/>
      <c r="M52" s="373"/>
    </row>
    <row r="53" spans="2:13" s="89" customFormat="1" ht="42" customHeight="1" x14ac:dyDescent="0.6">
      <c r="B53" s="295" t="s">
        <v>142</v>
      </c>
      <c r="C53" s="273" t="s">
        <v>610</v>
      </c>
      <c r="D53" s="273" t="s">
        <v>611</v>
      </c>
      <c r="E53" s="273" t="s">
        <v>612</v>
      </c>
      <c r="F53" s="273" t="s">
        <v>613</v>
      </c>
      <c r="G53" s="273" t="s">
        <v>614</v>
      </c>
      <c r="H53" s="273" t="s">
        <v>615</v>
      </c>
      <c r="I53" s="273" t="s">
        <v>616</v>
      </c>
      <c r="J53" s="273" t="s">
        <v>617</v>
      </c>
      <c r="K53" s="273" t="s">
        <v>618</v>
      </c>
      <c r="L53" s="273" t="s">
        <v>619</v>
      </c>
      <c r="M53" s="296" t="s">
        <v>153</v>
      </c>
    </row>
    <row r="54" spans="2:13" s="97" customFormat="1" ht="24.75" x14ac:dyDescent="0.65">
      <c r="B54" s="317" t="s">
        <v>186</v>
      </c>
      <c r="C54" s="318"/>
      <c r="D54" s="319"/>
      <c r="E54" s="319"/>
      <c r="F54" s="320"/>
      <c r="G54" s="321"/>
      <c r="H54" s="321"/>
      <c r="I54" s="318"/>
      <c r="J54" s="322"/>
      <c r="K54" s="322"/>
      <c r="L54" s="322"/>
      <c r="M54" s="323"/>
    </row>
    <row r="55" spans="2:13" s="91" customFormat="1" ht="28.5" x14ac:dyDescent="0.8">
      <c r="B55" s="299" t="s">
        <v>187</v>
      </c>
      <c r="C55" s="437" t="s">
        <v>188</v>
      </c>
      <c r="D55" s="276">
        <v>92.478399999999993</v>
      </c>
      <c r="E55" s="276"/>
      <c r="F55" s="276" t="s">
        <v>189</v>
      </c>
      <c r="G55" s="276">
        <v>12</v>
      </c>
      <c r="H55" s="276">
        <v>12.228</v>
      </c>
      <c r="I55" s="438" t="s">
        <v>190</v>
      </c>
      <c r="J55" s="278">
        <v>190000</v>
      </c>
      <c r="K55" s="279">
        <v>190000</v>
      </c>
      <c r="L55" s="279">
        <v>175709</v>
      </c>
      <c r="M55" s="300">
        <v>1</v>
      </c>
    </row>
    <row r="56" spans="2:13" s="91" customFormat="1" ht="28.5" x14ac:dyDescent="0.8">
      <c r="B56" s="299" t="s">
        <v>187</v>
      </c>
      <c r="C56" s="437" t="s">
        <v>188</v>
      </c>
      <c r="D56" s="276">
        <v>90.909000000000006</v>
      </c>
      <c r="E56" s="276"/>
      <c r="F56" s="276" t="s">
        <v>191</v>
      </c>
      <c r="G56" s="276">
        <v>12</v>
      </c>
      <c r="H56" s="276">
        <v>12.116</v>
      </c>
      <c r="I56" s="438" t="s">
        <v>190</v>
      </c>
      <c r="J56" s="278">
        <v>114000</v>
      </c>
      <c r="K56" s="279">
        <v>114000</v>
      </c>
      <c r="L56" s="279">
        <v>103636.36</v>
      </c>
      <c r="M56" s="300">
        <v>1</v>
      </c>
    </row>
    <row r="57" spans="2:13" s="91" customFormat="1" ht="28.5" x14ac:dyDescent="0.8">
      <c r="B57" s="299" t="s">
        <v>192</v>
      </c>
      <c r="C57" s="437" t="s">
        <v>188</v>
      </c>
      <c r="D57" s="276">
        <v>99.075199999999995</v>
      </c>
      <c r="E57" s="276"/>
      <c r="F57" s="276" t="s">
        <v>193</v>
      </c>
      <c r="G57" s="276">
        <v>7</v>
      </c>
      <c r="H57" s="276">
        <v>7.2160000000000002</v>
      </c>
      <c r="I57" s="438" t="s">
        <v>190</v>
      </c>
      <c r="J57" s="278">
        <v>50000</v>
      </c>
      <c r="K57" s="279">
        <v>50000</v>
      </c>
      <c r="L57" s="279">
        <v>49537.65</v>
      </c>
      <c r="M57" s="300">
        <v>1</v>
      </c>
    </row>
    <row r="58" spans="2:13" s="91" customFormat="1" ht="28.5" x14ac:dyDescent="0.8">
      <c r="B58" s="299" t="s">
        <v>192</v>
      </c>
      <c r="C58" s="437" t="s">
        <v>188</v>
      </c>
      <c r="D58" s="276">
        <v>99.296599999999998</v>
      </c>
      <c r="E58" s="276"/>
      <c r="F58" s="276" t="s">
        <v>194</v>
      </c>
      <c r="G58" s="276">
        <v>7.5</v>
      </c>
      <c r="H58" s="276">
        <v>7.7590000000000003</v>
      </c>
      <c r="I58" s="438" t="s">
        <v>190</v>
      </c>
      <c r="J58" s="278">
        <v>60000</v>
      </c>
      <c r="K58" s="279">
        <v>60000</v>
      </c>
      <c r="L58" s="279">
        <v>59577.99</v>
      </c>
      <c r="M58" s="300">
        <v>1</v>
      </c>
    </row>
    <row r="59" spans="2:13" s="91" customFormat="1" ht="28.5" x14ac:dyDescent="0.8">
      <c r="B59" s="299" t="s">
        <v>192</v>
      </c>
      <c r="C59" s="437" t="s">
        <v>188</v>
      </c>
      <c r="D59" s="276">
        <v>98.081900000000005</v>
      </c>
      <c r="E59" s="276"/>
      <c r="F59" s="276" t="s">
        <v>195</v>
      </c>
      <c r="G59" s="276">
        <v>8</v>
      </c>
      <c r="H59" s="276">
        <v>8.2449999999999992</v>
      </c>
      <c r="I59" s="438" t="s">
        <v>190</v>
      </c>
      <c r="J59" s="278">
        <v>268000</v>
      </c>
      <c r="K59" s="279">
        <v>268000</v>
      </c>
      <c r="L59" s="279">
        <v>262859.63</v>
      </c>
      <c r="M59" s="300">
        <v>1</v>
      </c>
    </row>
    <row r="60" spans="2:13" s="91" customFormat="1" ht="28.5" x14ac:dyDescent="0.8">
      <c r="B60" s="299" t="s">
        <v>192</v>
      </c>
      <c r="C60" s="437" t="s">
        <v>188</v>
      </c>
      <c r="D60" s="276">
        <v>97.367000000000004</v>
      </c>
      <c r="E60" s="276"/>
      <c r="F60" s="276" t="s">
        <v>196</v>
      </c>
      <c r="G60" s="276">
        <v>8.25</v>
      </c>
      <c r="H60" s="276">
        <v>8.48</v>
      </c>
      <c r="I60" s="438" t="s">
        <v>190</v>
      </c>
      <c r="J60" s="278">
        <v>1200000</v>
      </c>
      <c r="K60" s="279">
        <v>1200000</v>
      </c>
      <c r="L60" s="279">
        <v>1168404.3999999999</v>
      </c>
      <c r="M60" s="300">
        <v>1</v>
      </c>
    </row>
    <row r="61" spans="2:13" s="91" customFormat="1" ht="28.5" x14ac:dyDescent="0.8">
      <c r="B61" s="299" t="s">
        <v>192</v>
      </c>
      <c r="C61" s="437" t="s">
        <v>188</v>
      </c>
      <c r="D61" s="276">
        <v>95.942400000000006</v>
      </c>
      <c r="E61" s="276"/>
      <c r="F61" s="276" t="s">
        <v>197</v>
      </c>
      <c r="G61" s="276">
        <v>8.6999999999999993</v>
      </c>
      <c r="H61" s="276">
        <v>8.8940000000000001</v>
      </c>
      <c r="I61" s="438" t="s">
        <v>190</v>
      </c>
      <c r="J61" s="278">
        <v>350000</v>
      </c>
      <c r="K61" s="279">
        <v>350000</v>
      </c>
      <c r="L61" s="279">
        <v>335798.52</v>
      </c>
      <c r="M61" s="300">
        <v>1</v>
      </c>
    </row>
    <row r="62" spans="2:13" s="91" customFormat="1" ht="28.5" x14ac:dyDescent="0.8">
      <c r="B62" s="299" t="s">
        <v>192</v>
      </c>
      <c r="C62" s="437" t="s">
        <v>188</v>
      </c>
      <c r="D62" s="276">
        <v>95.852999999999994</v>
      </c>
      <c r="E62" s="276"/>
      <c r="F62" s="276" t="s">
        <v>198</v>
      </c>
      <c r="G62" s="276">
        <v>8.75</v>
      </c>
      <c r="H62" s="276">
        <v>8.9429999999999996</v>
      </c>
      <c r="I62" s="438" t="s">
        <v>190</v>
      </c>
      <c r="J62" s="278">
        <v>200000</v>
      </c>
      <c r="K62" s="279">
        <v>200000</v>
      </c>
      <c r="L62" s="279">
        <v>191706.05</v>
      </c>
      <c r="M62" s="300">
        <v>1</v>
      </c>
    </row>
    <row r="63" spans="2:13" s="91" customFormat="1" ht="28.5" x14ac:dyDescent="0.8">
      <c r="B63" s="299" t="s">
        <v>192</v>
      </c>
      <c r="C63" s="437" t="s">
        <v>188</v>
      </c>
      <c r="D63" s="276">
        <v>95.272300000000001</v>
      </c>
      <c r="E63" s="276"/>
      <c r="F63" s="276" t="s">
        <v>199</v>
      </c>
      <c r="G63" s="276">
        <v>8.8000000000000007</v>
      </c>
      <c r="H63" s="276">
        <v>8.968</v>
      </c>
      <c r="I63" s="438" t="s">
        <v>190</v>
      </c>
      <c r="J63" s="278">
        <v>200000</v>
      </c>
      <c r="K63" s="279">
        <v>200000</v>
      </c>
      <c r="L63" s="279">
        <v>190544.74</v>
      </c>
      <c r="M63" s="300">
        <v>1</v>
      </c>
    </row>
    <row r="64" spans="2:13" s="91" customFormat="1" ht="28.5" x14ac:dyDescent="0.8">
      <c r="B64" s="299" t="s">
        <v>192</v>
      </c>
      <c r="C64" s="437" t="s">
        <v>188</v>
      </c>
      <c r="D64" s="276">
        <v>94.604299999999995</v>
      </c>
      <c r="E64" s="276"/>
      <c r="F64" s="276" t="s">
        <v>200</v>
      </c>
      <c r="G64" s="276">
        <v>8.85</v>
      </c>
      <c r="H64" s="276">
        <v>8.9879999999999995</v>
      </c>
      <c r="I64" s="438" t="s">
        <v>190</v>
      </c>
      <c r="J64" s="278">
        <v>250000</v>
      </c>
      <c r="K64" s="279">
        <v>250000</v>
      </c>
      <c r="L64" s="279">
        <v>236510.99</v>
      </c>
      <c r="M64" s="300">
        <v>1</v>
      </c>
    </row>
    <row r="65" spans="2:13" s="91" customFormat="1" ht="28.5" x14ac:dyDescent="0.8">
      <c r="B65" s="299" t="s">
        <v>192</v>
      </c>
      <c r="C65" s="437" t="s">
        <v>188</v>
      </c>
      <c r="D65" s="276">
        <v>93.927199999999999</v>
      </c>
      <c r="E65" s="276"/>
      <c r="F65" s="276" t="s">
        <v>201</v>
      </c>
      <c r="G65" s="276">
        <v>8.85</v>
      </c>
      <c r="H65" s="276">
        <v>8.9539999999999988</v>
      </c>
      <c r="I65" s="438" t="s">
        <v>190</v>
      </c>
      <c r="J65" s="278">
        <v>200000</v>
      </c>
      <c r="K65" s="279">
        <v>200000</v>
      </c>
      <c r="L65" s="279">
        <v>187854.42</v>
      </c>
      <c r="M65" s="300">
        <v>1</v>
      </c>
    </row>
    <row r="66" spans="2:13" s="91" customFormat="1" ht="28.5" x14ac:dyDescent="0.8">
      <c r="B66" s="299" t="s">
        <v>202</v>
      </c>
      <c r="C66" s="437" t="s">
        <v>188</v>
      </c>
      <c r="D66" s="276">
        <v>97.828699999999998</v>
      </c>
      <c r="E66" s="276"/>
      <c r="F66" s="276" t="s">
        <v>203</v>
      </c>
      <c r="G66" s="276">
        <v>8.5</v>
      </c>
      <c r="H66" s="276">
        <v>8.77</v>
      </c>
      <c r="I66" s="438" t="s">
        <v>190</v>
      </c>
      <c r="J66" s="278">
        <v>24806.25</v>
      </c>
      <c r="K66" s="279">
        <v>24806.25</v>
      </c>
      <c r="L66" s="279">
        <v>24267.64</v>
      </c>
      <c r="M66" s="300">
        <v>1</v>
      </c>
    </row>
    <row r="67" spans="2:13" s="98" customFormat="1" ht="28.5" x14ac:dyDescent="0.8">
      <c r="B67" s="317" t="s">
        <v>204</v>
      </c>
      <c r="C67" s="324"/>
      <c r="D67" s="325"/>
      <c r="E67" s="325"/>
      <c r="F67" s="326"/>
      <c r="G67" s="327"/>
      <c r="H67" s="327"/>
      <c r="I67" s="324"/>
      <c r="J67" s="328">
        <f>SUM(J55:J66)</f>
        <v>3106806.25</v>
      </c>
      <c r="K67" s="328">
        <f t="shared" ref="K67:L67" si="2">SUM(K55:K66)</f>
        <v>3106806.25</v>
      </c>
      <c r="L67" s="328">
        <f t="shared" si="2"/>
        <v>2986407.39</v>
      </c>
      <c r="M67" s="329">
        <f>SUM(M55:M66)</f>
        <v>12</v>
      </c>
    </row>
    <row r="68" spans="2:13" s="99" customFormat="1" ht="28.5" x14ac:dyDescent="0.8">
      <c r="B68" s="317" t="s">
        <v>205</v>
      </c>
      <c r="C68" s="324"/>
      <c r="D68" s="325"/>
      <c r="E68" s="325"/>
      <c r="F68" s="326"/>
      <c r="G68" s="327"/>
      <c r="H68" s="327"/>
      <c r="I68" s="324"/>
      <c r="J68" s="328"/>
      <c r="K68" s="328"/>
      <c r="L68" s="328"/>
      <c r="M68" s="329"/>
    </row>
    <row r="69" spans="2:13" s="91" customFormat="1" ht="28.5" x14ac:dyDescent="0.8">
      <c r="B69" s="299" t="s">
        <v>206</v>
      </c>
      <c r="C69" s="437" t="s">
        <v>188</v>
      </c>
      <c r="D69" s="276">
        <v>100.9867</v>
      </c>
      <c r="E69" s="276">
        <v>6.1653000000000002</v>
      </c>
      <c r="F69" s="276" t="s">
        <v>207</v>
      </c>
      <c r="G69" s="276">
        <v>3.5</v>
      </c>
      <c r="H69" s="276">
        <v>3.5306199999999999</v>
      </c>
      <c r="I69" s="438" t="s">
        <v>208</v>
      </c>
      <c r="J69" s="278">
        <v>1500000</v>
      </c>
      <c r="K69" s="279">
        <v>1500000</v>
      </c>
      <c r="L69" s="279">
        <v>1514801.06</v>
      </c>
      <c r="M69" s="300">
        <v>1</v>
      </c>
    </row>
    <row r="70" spans="2:13" s="98" customFormat="1" ht="28.5" x14ac:dyDescent="0.8">
      <c r="B70" s="317" t="s">
        <v>204</v>
      </c>
      <c r="C70" s="324"/>
      <c r="D70" s="325"/>
      <c r="E70" s="325"/>
      <c r="F70" s="326"/>
      <c r="G70" s="327"/>
      <c r="H70" s="327"/>
      <c r="I70" s="324"/>
      <c r="J70" s="328">
        <f>SUM(J69)</f>
        <v>1500000</v>
      </c>
      <c r="K70" s="328">
        <f t="shared" ref="K70:L70" si="3">SUM(K69)</f>
        <v>1500000</v>
      </c>
      <c r="L70" s="328">
        <f t="shared" si="3"/>
        <v>1514801.06</v>
      </c>
      <c r="M70" s="329">
        <f>SUM(M69)</f>
        <v>1</v>
      </c>
    </row>
    <row r="71" spans="2:13" s="98" customFormat="1" ht="28.5" x14ac:dyDescent="0.8">
      <c r="B71" s="317" t="s">
        <v>209</v>
      </c>
      <c r="C71" s="324"/>
      <c r="D71" s="325"/>
      <c r="E71" s="325"/>
      <c r="F71" s="326"/>
      <c r="G71" s="327"/>
      <c r="H71" s="327"/>
      <c r="I71" s="324"/>
      <c r="J71" s="328"/>
      <c r="K71" s="328"/>
      <c r="L71" s="328"/>
      <c r="M71" s="329"/>
    </row>
    <row r="72" spans="2:13" s="98" customFormat="1" ht="28.5" x14ac:dyDescent="0.8">
      <c r="B72" s="330" t="s">
        <v>206</v>
      </c>
      <c r="C72" s="331" t="s">
        <v>188</v>
      </c>
      <c r="D72" s="332">
        <v>99.285399999999996</v>
      </c>
      <c r="E72" s="332">
        <v>6.5</v>
      </c>
      <c r="F72" s="333" t="s">
        <v>210</v>
      </c>
      <c r="G72" s="334">
        <v>8.5</v>
      </c>
      <c r="H72" s="334">
        <v>8.8390900000000006</v>
      </c>
      <c r="I72" s="335" t="s">
        <v>208</v>
      </c>
      <c r="J72" s="336">
        <v>6969.5</v>
      </c>
      <c r="K72" s="336">
        <v>34847.5</v>
      </c>
      <c r="L72" s="336">
        <v>6919.7</v>
      </c>
      <c r="M72" s="337">
        <v>1</v>
      </c>
    </row>
    <row r="73" spans="2:13" s="98" customFormat="1" ht="28.5" x14ac:dyDescent="0.8">
      <c r="B73" s="330" t="s">
        <v>206</v>
      </c>
      <c r="C73" s="331" t="s">
        <v>188</v>
      </c>
      <c r="D73" s="332">
        <v>99.124899999999997</v>
      </c>
      <c r="E73" s="332">
        <v>6.5</v>
      </c>
      <c r="F73" s="333" t="s">
        <v>211</v>
      </c>
      <c r="G73" s="334">
        <v>8.5</v>
      </c>
      <c r="H73" s="334">
        <v>8.8390900000000006</v>
      </c>
      <c r="I73" s="335" t="s">
        <v>208</v>
      </c>
      <c r="J73" s="336">
        <v>8930.5</v>
      </c>
      <c r="K73" s="336">
        <v>44652.5</v>
      </c>
      <c r="L73" s="336">
        <v>8852.35</v>
      </c>
      <c r="M73" s="337">
        <v>1</v>
      </c>
    </row>
    <row r="74" spans="2:13" s="98" customFormat="1" ht="28.5" x14ac:dyDescent="0.8">
      <c r="B74" s="317" t="s">
        <v>204</v>
      </c>
      <c r="C74" s="324"/>
      <c r="D74" s="325"/>
      <c r="E74" s="325"/>
      <c r="F74" s="326"/>
      <c r="G74" s="327"/>
      <c r="H74" s="327"/>
      <c r="I74" s="324"/>
      <c r="J74" s="328">
        <f>SUM(J72:J73)</f>
        <v>15900</v>
      </c>
      <c r="K74" s="328">
        <f t="shared" ref="K74:L74" si="4">SUM(K72:K73)</f>
        <v>79500</v>
      </c>
      <c r="L74" s="328">
        <f t="shared" si="4"/>
        <v>15772.05</v>
      </c>
      <c r="M74" s="329">
        <f>SUM(M72:M73)</f>
        <v>2</v>
      </c>
    </row>
    <row r="75" spans="2:13" s="98" customFormat="1" ht="28.5" x14ac:dyDescent="0.8">
      <c r="B75" s="317" t="s">
        <v>212</v>
      </c>
      <c r="C75" s="324"/>
      <c r="D75" s="325"/>
      <c r="E75" s="325"/>
      <c r="F75" s="326"/>
      <c r="G75" s="327"/>
      <c r="H75" s="327"/>
      <c r="I75" s="324"/>
      <c r="J75" s="328"/>
      <c r="K75" s="328"/>
      <c r="L75" s="328"/>
      <c r="M75" s="329"/>
    </row>
    <row r="76" spans="2:13" s="98" customFormat="1" ht="28.5" x14ac:dyDescent="0.8">
      <c r="B76" s="330" t="s">
        <v>206</v>
      </c>
      <c r="C76" s="331" t="s">
        <v>188</v>
      </c>
      <c r="D76" s="332">
        <v>101.8494</v>
      </c>
      <c r="E76" s="332">
        <v>6.1653000000000002</v>
      </c>
      <c r="F76" s="333" t="s">
        <v>213</v>
      </c>
      <c r="G76" s="334">
        <v>3.5</v>
      </c>
      <c r="H76" s="334">
        <v>3.5306199999999999</v>
      </c>
      <c r="I76" s="335" t="s">
        <v>208</v>
      </c>
      <c r="J76" s="336">
        <v>362000</v>
      </c>
      <c r="K76" s="336">
        <v>362000</v>
      </c>
      <c r="L76" s="336">
        <v>368694.88</v>
      </c>
      <c r="M76" s="337">
        <v>1</v>
      </c>
    </row>
    <row r="77" spans="2:13" s="98" customFormat="1" ht="28.5" x14ac:dyDescent="0.8">
      <c r="B77" s="330" t="s">
        <v>206</v>
      </c>
      <c r="C77" s="331" t="s">
        <v>188</v>
      </c>
      <c r="D77" s="332">
        <v>101.53619999999999</v>
      </c>
      <c r="E77" s="332">
        <v>6.1653000000000002</v>
      </c>
      <c r="F77" s="333" t="s">
        <v>214</v>
      </c>
      <c r="G77" s="334">
        <v>4</v>
      </c>
      <c r="H77" s="334">
        <v>4.04</v>
      </c>
      <c r="I77" s="335" t="s">
        <v>208</v>
      </c>
      <c r="J77" s="336">
        <v>1766447.45</v>
      </c>
      <c r="K77" s="336">
        <v>1766447.45</v>
      </c>
      <c r="L77" s="336">
        <v>1793584.19</v>
      </c>
      <c r="M77" s="337">
        <v>1</v>
      </c>
    </row>
    <row r="78" spans="2:13" s="98" customFormat="1" ht="28.5" x14ac:dyDescent="0.8">
      <c r="B78" s="330" t="s">
        <v>206</v>
      </c>
      <c r="C78" s="331" t="s">
        <v>188</v>
      </c>
      <c r="D78" s="332">
        <v>100.1725</v>
      </c>
      <c r="E78" s="332">
        <v>6.1653000000000002</v>
      </c>
      <c r="F78" s="333" t="s">
        <v>201</v>
      </c>
      <c r="G78" s="334">
        <v>5.9</v>
      </c>
      <c r="H78" s="334">
        <v>5.9870200000000002</v>
      </c>
      <c r="I78" s="335" t="s">
        <v>208</v>
      </c>
      <c r="J78" s="336">
        <v>922865.89</v>
      </c>
      <c r="K78" s="336">
        <v>922865.89</v>
      </c>
      <c r="L78" s="336">
        <v>924458.02</v>
      </c>
      <c r="M78" s="337">
        <v>1</v>
      </c>
    </row>
    <row r="79" spans="2:13" s="98" customFormat="1" ht="28.5" x14ac:dyDescent="0.8">
      <c r="B79" s="330" t="s">
        <v>206</v>
      </c>
      <c r="C79" s="331" t="s">
        <v>188</v>
      </c>
      <c r="D79" s="332">
        <v>98.405600000000007</v>
      </c>
      <c r="E79" s="332">
        <v>6.1653000000000002</v>
      </c>
      <c r="F79" s="333" t="s">
        <v>213</v>
      </c>
      <c r="G79" s="334">
        <v>8.5</v>
      </c>
      <c r="H79" s="334">
        <v>8.6806199999999993</v>
      </c>
      <c r="I79" s="335" t="s">
        <v>208</v>
      </c>
      <c r="J79" s="336">
        <v>50000</v>
      </c>
      <c r="K79" s="336">
        <v>50000</v>
      </c>
      <c r="L79" s="336">
        <v>49202.8</v>
      </c>
      <c r="M79" s="337">
        <v>1</v>
      </c>
    </row>
    <row r="80" spans="2:13" s="98" customFormat="1" ht="28.5" x14ac:dyDescent="0.8">
      <c r="B80" s="317" t="s">
        <v>204</v>
      </c>
      <c r="C80" s="324"/>
      <c r="D80" s="325"/>
      <c r="E80" s="325"/>
      <c r="F80" s="326"/>
      <c r="G80" s="327"/>
      <c r="H80" s="327"/>
      <c r="I80" s="324"/>
      <c r="J80" s="328">
        <f>SUM(J76:J79)</f>
        <v>3101313.3400000003</v>
      </c>
      <c r="K80" s="328">
        <f t="shared" ref="K80:L80" si="5">SUM(K76:K79)</f>
        <v>3101313.3400000003</v>
      </c>
      <c r="L80" s="328">
        <f t="shared" si="5"/>
        <v>3135939.8899999997</v>
      </c>
      <c r="M80" s="329">
        <f>SUM(M76:M79)</f>
        <v>4</v>
      </c>
    </row>
    <row r="81" spans="2:13" s="98" customFormat="1" ht="28.5" x14ac:dyDescent="0.8">
      <c r="B81" s="317" t="s">
        <v>215</v>
      </c>
      <c r="C81" s="324"/>
      <c r="D81" s="325"/>
      <c r="E81" s="325"/>
      <c r="F81" s="326"/>
      <c r="G81" s="327"/>
      <c r="H81" s="327"/>
      <c r="I81" s="324"/>
      <c r="J81" s="328"/>
      <c r="K81" s="328"/>
      <c r="L81" s="328"/>
      <c r="M81" s="329"/>
    </row>
    <row r="82" spans="2:13" s="98" customFormat="1" ht="28.5" x14ac:dyDescent="0.8">
      <c r="B82" s="330" t="s">
        <v>206</v>
      </c>
      <c r="C82" s="331" t="s">
        <v>188</v>
      </c>
      <c r="D82" s="332">
        <v>98.706900000000005</v>
      </c>
      <c r="E82" s="332">
        <v>3.82</v>
      </c>
      <c r="F82" s="333" t="s">
        <v>216</v>
      </c>
      <c r="G82" s="334">
        <v>6.25</v>
      </c>
      <c r="H82" s="334">
        <v>6.4321799999999998</v>
      </c>
      <c r="I82" s="335" t="s">
        <v>208</v>
      </c>
      <c r="J82" s="336">
        <v>53100</v>
      </c>
      <c r="K82" s="336">
        <v>53100</v>
      </c>
      <c r="L82" s="336">
        <v>52413.38</v>
      </c>
      <c r="M82" s="337">
        <v>1</v>
      </c>
    </row>
    <row r="83" spans="2:13" s="98" customFormat="1" ht="28.5" x14ac:dyDescent="0.8">
      <c r="B83" s="330" t="s">
        <v>206</v>
      </c>
      <c r="C83" s="331" t="s">
        <v>188</v>
      </c>
      <c r="D83" s="332">
        <v>98.061400000000006</v>
      </c>
      <c r="E83" s="332">
        <v>3.82</v>
      </c>
      <c r="F83" s="333" t="s">
        <v>217</v>
      </c>
      <c r="G83" s="334">
        <v>6.3</v>
      </c>
      <c r="H83" s="334">
        <v>6.4851299999999998</v>
      </c>
      <c r="I83" s="335" t="s">
        <v>208</v>
      </c>
      <c r="J83" s="336">
        <v>44987.5</v>
      </c>
      <c r="K83" s="336">
        <v>44987.5</v>
      </c>
      <c r="L83" s="336">
        <v>44115.4</v>
      </c>
      <c r="M83" s="337">
        <v>1</v>
      </c>
    </row>
    <row r="84" spans="2:13" s="98" customFormat="1" ht="28.5" x14ac:dyDescent="0.8">
      <c r="B84" s="330" t="s">
        <v>206</v>
      </c>
      <c r="C84" s="331" t="s">
        <v>188</v>
      </c>
      <c r="D84" s="332">
        <v>90.250100000000003</v>
      </c>
      <c r="E84" s="332">
        <v>5.64</v>
      </c>
      <c r="F84" s="333" t="s">
        <v>218</v>
      </c>
      <c r="G84" s="334">
        <v>8.3474000000000004</v>
      </c>
      <c r="H84" s="334">
        <v>8.6742799999999995</v>
      </c>
      <c r="I84" s="335" t="s">
        <v>208</v>
      </c>
      <c r="J84" s="336">
        <v>275235</v>
      </c>
      <c r="K84" s="336">
        <v>275235</v>
      </c>
      <c r="L84" s="336">
        <v>248400.06</v>
      </c>
      <c r="M84" s="337">
        <v>1</v>
      </c>
    </row>
    <row r="85" spans="2:13" s="98" customFormat="1" ht="28.5" x14ac:dyDescent="0.8">
      <c r="B85" s="330" t="s">
        <v>206</v>
      </c>
      <c r="C85" s="331" t="s">
        <v>188</v>
      </c>
      <c r="D85" s="332">
        <v>91.430499999999995</v>
      </c>
      <c r="E85" s="332">
        <v>4.71</v>
      </c>
      <c r="F85" s="333" t="s">
        <v>219</v>
      </c>
      <c r="G85" s="334">
        <v>11</v>
      </c>
      <c r="H85" s="334">
        <v>11.57188</v>
      </c>
      <c r="I85" s="335" t="s">
        <v>208</v>
      </c>
      <c r="J85" s="336">
        <v>50445</v>
      </c>
      <c r="K85" s="336">
        <v>50445</v>
      </c>
      <c r="L85" s="336">
        <v>46122.14</v>
      </c>
      <c r="M85" s="337">
        <v>1</v>
      </c>
    </row>
    <row r="86" spans="2:13" s="98" customFormat="1" ht="28.5" x14ac:dyDescent="0.8">
      <c r="B86" s="330" t="s">
        <v>206</v>
      </c>
      <c r="C86" s="331" t="s">
        <v>188</v>
      </c>
      <c r="D86" s="332">
        <v>72.336799999999997</v>
      </c>
      <c r="E86" s="332">
        <v>5.93</v>
      </c>
      <c r="F86" s="333" t="s">
        <v>220</v>
      </c>
      <c r="G86" s="334">
        <v>12.5</v>
      </c>
      <c r="H86" s="334">
        <v>13.2416</v>
      </c>
      <c r="I86" s="335" t="s">
        <v>208</v>
      </c>
      <c r="J86" s="336">
        <v>33500</v>
      </c>
      <c r="K86" s="336">
        <v>33500</v>
      </c>
      <c r="L86" s="336">
        <v>24232.84</v>
      </c>
      <c r="M86" s="337">
        <v>1</v>
      </c>
    </row>
    <row r="87" spans="2:13" s="98" customFormat="1" ht="28.5" x14ac:dyDescent="0.8">
      <c r="B87" s="317" t="s">
        <v>204</v>
      </c>
      <c r="C87" s="324"/>
      <c r="D87" s="325"/>
      <c r="E87" s="325"/>
      <c r="F87" s="326"/>
      <c r="G87" s="327"/>
      <c r="H87" s="327"/>
      <c r="I87" s="324"/>
      <c r="J87" s="328">
        <f>SUM(J82:J86)</f>
        <v>457267.5</v>
      </c>
      <c r="K87" s="328">
        <f t="shared" ref="K87:L87" si="6">SUM(K82:K86)</f>
        <v>457267.5</v>
      </c>
      <c r="L87" s="328">
        <f t="shared" si="6"/>
        <v>415283.82</v>
      </c>
      <c r="M87" s="329">
        <f>SUM(M82:M86)</f>
        <v>5</v>
      </c>
    </row>
    <row r="88" spans="2:13" s="98" customFormat="1" ht="28.5" x14ac:dyDescent="0.8">
      <c r="B88" s="317" t="s">
        <v>221</v>
      </c>
      <c r="C88" s="324"/>
      <c r="D88" s="325"/>
      <c r="E88" s="325"/>
      <c r="F88" s="326"/>
      <c r="G88" s="327"/>
      <c r="H88" s="327"/>
      <c r="I88" s="324"/>
      <c r="J88" s="328"/>
      <c r="K88" s="328"/>
      <c r="L88" s="328"/>
      <c r="M88" s="329"/>
    </row>
    <row r="89" spans="2:13" s="98" customFormat="1" ht="28.5" x14ac:dyDescent="0.8">
      <c r="B89" s="330" t="s">
        <v>206</v>
      </c>
      <c r="C89" s="331" t="s">
        <v>188</v>
      </c>
      <c r="D89" s="332">
        <v>97.839100000000002</v>
      </c>
      <c r="E89" s="332">
        <v>3.25</v>
      </c>
      <c r="F89" s="333" t="s">
        <v>222</v>
      </c>
      <c r="G89" s="334">
        <v>6.25</v>
      </c>
      <c r="H89" s="334">
        <v>6.4321799999999998</v>
      </c>
      <c r="I89" s="335" t="s">
        <v>208</v>
      </c>
      <c r="J89" s="336">
        <v>29500</v>
      </c>
      <c r="K89" s="336">
        <v>29500</v>
      </c>
      <c r="L89" s="336">
        <v>28862.55</v>
      </c>
      <c r="M89" s="337">
        <v>1</v>
      </c>
    </row>
    <row r="90" spans="2:13" s="98" customFormat="1" ht="28.5" x14ac:dyDescent="0.8">
      <c r="B90" s="330" t="s">
        <v>206</v>
      </c>
      <c r="C90" s="331" t="s">
        <v>188</v>
      </c>
      <c r="D90" s="332">
        <v>97.751800000000003</v>
      </c>
      <c r="E90" s="332">
        <v>3.25</v>
      </c>
      <c r="F90" s="333" t="s">
        <v>223</v>
      </c>
      <c r="G90" s="334">
        <v>6.25</v>
      </c>
      <c r="H90" s="334">
        <v>6.4321799999999998</v>
      </c>
      <c r="I90" s="335" t="s">
        <v>208</v>
      </c>
      <c r="J90" s="336">
        <v>44102.5</v>
      </c>
      <c r="K90" s="336">
        <v>44102.5</v>
      </c>
      <c r="L90" s="336">
        <v>43111.02</v>
      </c>
      <c r="M90" s="337">
        <v>1</v>
      </c>
    </row>
    <row r="91" spans="2:13" s="98" customFormat="1" ht="28.5" x14ac:dyDescent="0.8">
      <c r="B91" s="330" t="s">
        <v>206</v>
      </c>
      <c r="C91" s="331" t="s">
        <v>188</v>
      </c>
      <c r="D91" s="332">
        <v>95.520899999999997</v>
      </c>
      <c r="E91" s="332">
        <v>4.3</v>
      </c>
      <c r="F91" s="333" t="s">
        <v>224</v>
      </c>
      <c r="G91" s="334">
        <v>6.5</v>
      </c>
      <c r="H91" s="334">
        <v>6.6971800000000004</v>
      </c>
      <c r="I91" s="335" t="s">
        <v>208</v>
      </c>
      <c r="J91" s="336">
        <v>53100</v>
      </c>
      <c r="K91" s="336">
        <v>53100</v>
      </c>
      <c r="L91" s="336">
        <v>50721.64</v>
      </c>
      <c r="M91" s="337">
        <v>1</v>
      </c>
    </row>
    <row r="92" spans="2:13" s="98" customFormat="1" ht="28.5" x14ac:dyDescent="0.8">
      <c r="B92" s="330" t="s">
        <v>206</v>
      </c>
      <c r="C92" s="331" t="s">
        <v>188</v>
      </c>
      <c r="D92" s="332">
        <v>93.784800000000004</v>
      </c>
      <c r="E92" s="332">
        <v>4.3</v>
      </c>
      <c r="F92" s="333" t="s">
        <v>225</v>
      </c>
      <c r="G92" s="334">
        <v>7</v>
      </c>
      <c r="H92" s="334">
        <v>7.2290000000000001</v>
      </c>
      <c r="I92" s="335" t="s">
        <v>208</v>
      </c>
      <c r="J92" s="336">
        <v>46462.5</v>
      </c>
      <c r="K92" s="336">
        <v>46462.5</v>
      </c>
      <c r="L92" s="336">
        <v>43574.81</v>
      </c>
      <c r="M92" s="337">
        <v>1</v>
      </c>
    </row>
    <row r="93" spans="2:13" s="98" customFormat="1" ht="28.5" x14ac:dyDescent="0.8">
      <c r="B93" s="330" t="s">
        <v>206</v>
      </c>
      <c r="C93" s="331" t="s">
        <v>188</v>
      </c>
      <c r="D93" s="332">
        <v>95.139200000000002</v>
      </c>
      <c r="E93" s="332">
        <v>3.25</v>
      </c>
      <c r="F93" s="333" t="s">
        <v>226</v>
      </c>
      <c r="G93" s="334">
        <v>9.5</v>
      </c>
      <c r="H93" s="334">
        <v>9.9247499999999995</v>
      </c>
      <c r="I93" s="335" t="s">
        <v>208</v>
      </c>
      <c r="J93" s="336">
        <v>2600</v>
      </c>
      <c r="K93" s="336">
        <v>2600</v>
      </c>
      <c r="L93" s="336">
        <v>2473.62</v>
      </c>
      <c r="M93" s="337">
        <v>1</v>
      </c>
    </row>
    <row r="94" spans="2:13" s="98" customFormat="1" ht="28.5" x14ac:dyDescent="0.8">
      <c r="B94" s="330" t="s">
        <v>206</v>
      </c>
      <c r="C94" s="331" t="s">
        <v>188</v>
      </c>
      <c r="D94" s="332">
        <v>93.765699999999995</v>
      </c>
      <c r="E94" s="332">
        <v>3.82</v>
      </c>
      <c r="F94" s="333" t="s">
        <v>227</v>
      </c>
      <c r="G94" s="334">
        <v>9.5</v>
      </c>
      <c r="H94" s="334">
        <v>9.9247499999999995</v>
      </c>
      <c r="I94" s="335" t="s">
        <v>208</v>
      </c>
      <c r="J94" s="336">
        <v>5312.5</v>
      </c>
      <c r="K94" s="336">
        <v>5312.5</v>
      </c>
      <c r="L94" s="336">
        <v>4981.3</v>
      </c>
      <c r="M94" s="337">
        <v>1</v>
      </c>
    </row>
    <row r="95" spans="2:13" s="98" customFormat="1" ht="28.5" x14ac:dyDescent="0.8">
      <c r="B95" s="330" t="s">
        <v>206</v>
      </c>
      <c r="C95" s="331" t="s">
        <v>188</v>
      </c>
      <c r="D95" s="332">
        <v>82.898600000000002</v>
      </c>
      <c r="E95" s="332">
        <v>5.93</v>
      </c>
      <c r="F95" s="333" t="s">
        <v>228</v>
      </c>
      <c r="G95" s="334">
        <v>9.5</v>
      </c>
      <c r="H95" s="334">
        <v>9.9247499999999995</v>
      </c>
      <c r="I95" s="335" t="s">
        <v>208</v>
      </c>
      <c r="J95" s="336">
        <v>2550</v>
      </c>
      <c r="K95" s="336">
        <v>2550</v>
      </c>
      <c r="L95" s="336">
        <v>2113.91</v>
      </c>
      <c r="M95" s="337">
        <v>1</v>
      </c>
    </row>
    <row r="96" spans="2:13" s="98" customFormat="1" ht="28.5" x14ac:dyDescent="0.8">
      <c r="B96" s="330" t="s">
        <v>206</v>
      </c>
      <c r="C96" s="331" t="s">
        <v>188</v>
      </c>
      <c r="D96" s="332">
        <v>85.361000000000004</v>
      </c>
      <c r="E96" s="332">
        <v>4.3</v>
      </c>
      <c r="F96" s="333" t="s">
        <v>229</v>
      </c>
      <c r="G96" s="334">
        <v>10.75</v>
      </c>
      <c r="H96" s="334">
        <v>11.2958</v>
      </c>
      <c r="I96" s="335" t="s">
        <v>208</v>
      </c>
      <c r="J96" s="336">
        <v>22940</v>
      </c>
      <c r="K96" s="336">
        <v>22940</v>
      </c>
      <c r="L96" s="336">
        <v>19581.84</v>
      </c>
      <c r="M96" s="337">
        <v>1</v>
      </c>
    </row>
    <row r="97" spans="2:13" s="98" customFormat="1" ht="28.5" x14ac:dyDescent="0.8">
      <c r="B97" s="330" t="s">
        <v>206</v>
      </c>
      <c r="C97" s="331" t="s">
        <v>188</v>
      </c>
      <c r="D97" s="332">
        <v>85.3476</v>
      </c>
      <c r="E97" s="332">
        <v>4.3</v>
      </c>
      <c r="F97" s="333" t="s">
        <v>230</v>
      </c>
      <c r="G97" s="334">
        <v>10.75</v>
      </c>
      <c r="H97" s="334">
        <v>11.2958</v>
      </c>
      <c r="I97" s="335" t="s">
        <v>208</v>
      </c>
      <c r="J97" s="336">
        <v>13350</v>
      </c>
      <c r="K97" s="336">
        <v>13350</v>
      </c>
      <c r="L97" s="336">
        <v>11393.9</v>
      </c>
      <c r="M97" s="337">
        <v>1</v>
      </c>
    </row>
    <row r="98" spans="2:13" s="98" customFormat="1" ht="28.5" x14ac:dyDescent="0.8">
      <c r="B98" s="330" t="s">
        <v>206</v>
      </c>
      <c r="C98" s="331" t="s">
        <v>188</v>
      </c>
      <c r="D98" s="332">
        <v>75.719399999999993</v>
      </c>
      <c r="E98" s="332">
        <v>5.93</v>
      </c>
      <c r="F98" s="333" t="s">
        <v>231</v>
      </c>
      <c r="G98" s="334">
        <v>11</v>
      </c>
      <c r="H98" s="334">
        <v>11.57188</v>
      </c>
      <c r="I98" s="335" t="s">
        <v>208</v>
      </c>
      <c r="J98" s="336">
        <v>5900</v>
      </c>
      <c r="K98" s="336">
        <v>5900</v>
      </c>
      <c r="L98" s="336">
        <v>4467.45</v>
      </c>
      <c r="M98" s="337">
        <v>1</v>
      </c>
    </row>
    <row r="99" spans="2:13" s="98" customFormat="1" ht="28.5" x14ac:dyDescent="0.8">
      <c r="B99" s="330" t="s">
        <v>206</v>
      </c>
      <c r="C99" s="331" t="s">
        <v>188</v>
      </c>
      <c r="D99" s="332">
        <v>74.488200000000006</v>
      </c>
      <c r="E99" s="332">
        <v>5.36</v>
      </c>
      <c r="F99" s="333" t="s">
        <v>232</v>
      </c>
      <c r="G99" s="334">
        <v>12</v>
      </c>
      <c r="H99" s="334">
        <v>12.682499999999999</v>
      </c>
      <c r="I99" s="335" t="s">
        <v>208</v>
      </c>
      <c r="J99" s="336">
        <v>1500</v>
      </c>
      <c r="K99" s="336">
        <v>1500</v>
      </c>
      <c r="L99" s="336">
        <v>1117.32</v>
      </c>
      <c r="M99" s="337">
        <v>1</v>
      </c>
    </row>
    <row r="100" spans="2:13" s="98" customFormat="1" ht="28.5" x14ac:dyDescent="0.8">
      <c r="B100" s="330" t="s">
        <v>206</v>
      </c>
      <c r="C100" s="331" t="s">
        <v>188</v>
      </c>
      <c r="D100" s="332">
        <v>73.467299999999994</v>
      </c>
      <c r="E100" s="332">
        <v>5.36</v>
      </c>
      <c r="F100" s="333" t="s">
        <v>233</v>
      </c>
      <c r="G100" s="334">
        <v>12</v>
      </c>
      <c r="H100" s="334">
        <v>12.682499999999999</v>
      </c>
      <c r="I100" s="335" t="s">
        <v>208</v>
      </c>
      <c r="J100" s="336">
        <v>2500</v>
      </c>
      <c r="K100" s="336">
        <v>2500</v>
      </c>
      <c r="L100" s="336">
        <v>1836.68</v>
      </c>
      <c r="M100" s="337">
        <v>1</v>
      </c>
    </row>
    <row r="101" spans="2:13" s="98" customFormat="1" ht="28.5" x14ac:dyDescent="0.8">
      <c r="B101" s="330" t="s">
        <v>206</v>
      </c>
      <c r="C101" s="331" t="s">
        <v>188</v>
      </c>
      <c r="D101" s="332">
        <v>73.419799999999995</v>
      </c>
      <c r="E101" s="332">
        <v>5.36</v>
      </c>
      <c r="F101" s="333" t="s">
        <v>234</v>
      </c>
      <c r="G101" s="334">
        <v>12</v>
      </c>
      <c r="H101" s="334">
        <v>12.682499999999999</v>
      </c>
      <c r="I101" s="335" t="s">
        <v>208</v>
      </c>
      <c r="J101" s="336">
        <v>2000</v>
      </c>
      <c r="K101" s="336">
        <v>2000</v>
      </c>
      <c r="L101" s="336">
        <v>1468.4</v>
      </c>
      <c r="M101" s="337">
        <v>1</v>
      </c>
    </row>
    <row r="102" spans="2:13" s="98" customFormat="1" ht="28.5" x14ac:dyDescent="0.8">
      <c r="B102" s="317" t="s">
        <v>204</v>
      </c>
      <c r="C102" s="324"/>
      <c r="D102" s="325"/>
      <c r="E102" s="325"/>
      <c r="F102" s="326"/>
      <c r="G102" s="327"/>
      <c r="H102" s="327"/>
      <c r="I102" s="324"/>
      <c r="J102" s="328">
        <f>SUM(J89:J101)</f>
        <v>231817.5</v>
      </c>
      <c r="K102" s="328">
        <f t="shared" ref="K102:L102" si="7">SUM(K89:K101)</f>
        <v>231817.5</v>
      </c>
      <c r="L102" s="328">
        <f t="shared" si="7"/>
        <v>215704.43999999997</v>
      </c>
      <c r="M102" s="329">
        <f>SUM(M89:M101)</f>
        <v>13</v>
      </c>
    </row>
    <row r="103" spans="2:13" s="98" customFormat="1" ht="28.5" x14ac:dyDescent="0.8">
      <c r="B103" s="317" t="s">
        <v>235</v>
      </c>
      <c r="C103" s="324"/>
      <c r="D103" s="325"/>
      <c r="E103" s="325"/>
      <c r="F103" s="326"/>
      <c r="G103" s="327"/>
      <c r="H103" s="327"/>
      <c r="I103" s="324"/>
      <c r="J103" s="328"/>
      <c r="K103" s="328"/>
      <c r="L103" s="328"/>
      <c r="M103" s="329"/>
    </row>
    <row r="104" spans="2:13" s="98" customFormat="1" ht="28.5" x14ac:dyDescent="0.8">
      <c r="B104" s="330" t="s">
        <v>206</v>
      </c>
      <c r="C104" s="331" t="s">
        <v>188</v>
      </c>
      <c r="D104" s="332">
        <v>99.986000000000004</v>
      </c>
      <c r="E104" s="332">
        <v>7.1295000000000002</v>
      </c>
      <c r="F104" s="333" t="s">
        <v>236</v>
      </c>
      <c r="G104" s="334">
        <v>7.1295000000000002</v>
      </c>
      <c r="H104" s="334">
        <v>7.25657</v>
      </c>
      <c r="I104" s="335" t="s">
        <v>208</v>
      </c>
      <c r="J104" s="336">
        <v>3690219.5</v>
      </c>
      <c r="K104" s="336">
        <v>3690219.5</v>
      </c>
      <c r="L104" s="336">
        <v>3689706.55</v>
      </c>
      <c r="M104" s="337">
        <v>1</v>
      </c>
    </row>
    <row r="105" spans="2:13" s="98" customFormat="1" ht="28.5" x14ac:dyDescent="0.8">
      <c r="B105" s="317" t="s">
        <v>204</v>
      </c>
      <c r="C105" s="324"/>
      <c r="D105" s="325"/>
      <c r="E105" s="325"/>
      <c r="F105" s="326"/>
      <c r="G105" s="327"/>
      <c r="H105" s="327"/>
      <c r="I105" s="324"/>
      <c r="J105" s="328">
        <f>SUM(J104)</f>
        <v>3690219.5</v>
      </c>
      <c r="K105" s="328">
        <f t="shared" ref="K105:L105" si="8">SUM(K104)</f>
        <v>3690219.5</v>
      </c>
      <c r="L105" s="328">
        <f t="shared" si="8"/>
        <v>3689706.55</v>
      </c>
      <c r="M105" s="329">
        <f>SUM(M104)</f>
        <v>1</v>
      </c>
    </row>
    <row r="106" spans="2:13" s="98" customFormat="1" ht="28.5" x14ac:dyDescent="0.8">
      <c r="B106" s="317" t="s">
        <v>237</v>
      </c>
      <c r="C106" s="324"/>
      <c r="D106" s="325"/>
      <c r="E106" s="325"/>
      <c r="F106" s="326"/>
      <c r="G106" s="327"/>
      <c r="H106" s="327"/>
      <c r="I106" s="324"/>
      <c r="J106" s="328"/>
      <c r="K106" s="328"/>
      <c r="L106" s="328"/>
      <c r="M106" s="329"/>
    </row>
    <row r="107" spans="2:13" s="98" customFormat="1" ht="28.5" x14ac:dyDescent="0.8">
      <c r="B107" s="330" t="s">
        <v>206</v>
      </c>
      <c r="C107" s="331" t="s">
        <v>188</v>
      </c>
      <c r="D107" s="332">
        <v>75.321799999999996</v>
      </c>
      <c r="E107" s="332">
        <v>5.07</v>
      </c>
      <c r="F107" s="333" t="s">
        <v>238</v>
      </c>
      <c r="G107" s="334">
        <v>12</v>
      </c>
      <c r="H107" s="334">
        <v>12.682499999999999</v>
      </c>
      <c r="I107" s="335" t="s">
        <v>208</v>
      </c>
      <c r="J107" s="336">
        <v>46462.5</v>
      </c>
      <c r="K107" s="336">
        <v>46462.5</v>
      </c>
      <c r="L107" s="336">
        <v>34996.42</v>
      </c>
      <c r="M107" s="337">
        <v>1</v>
      </c>
    </row>
    <row r="108" spans="2:13" s="98" customFormat="1" ht="28.5" x14ac:dyDescent="0.8">
      <c r="B108" s="317" t="s">
        <v>204</v>
      </c>
      <c r="C108" s="324"/>
      <c r="D108" s="325"/>
      <c r="E108" s="325"/>
      <c r="F108" s="326"/>
      <c r="G108" s="327"/>
      <c r="H108" s="327"/>
      <c r="I108" s="324"/>
      <c r="J108" s="328">
        <f>SUM(J107)</f>
        <v>46462.5</v>
      </c>
      <c r="K108" s="328">
        <f t="shared" ref="K108:L108" si="9">SUM(K107)</f>
        <v>46462.5</v>
      </c>
      <c r="L108" s="328">
        <f t="shared" si="9"/>
        <v>34996.42</v>
      </c>
      <c r="M108" s="329">
        <f>SUM(M107)</f>
        <v>1</v>
      </c>
    </row>
    <row r="109" spans="2:13" s="98" customFormat="1" ht="28.5" x14ac:dyDescent="0.8">
      <c r="B109" s="317" t="s">
        <v>239</v>
      </c>
      <c r="C109" s="324"/>
      <c r="D109" s="325"/>
      <c r="E109" s="325"/>
      <c r="F109" s="326"/>
      <c r="G109" s="327"/>
      <c r="H109" s="327"/>
      <c r="I109" s="324"/>
      <c r="J109" s="328"/>
      <c r="K109" s="328"/>
      <c r="L109" s="328"/>
      <c r="M109" s="329"/>
    </row>
    <row r="110" spans="2:13" s="98" customFormat="1" ht="28.5" x14ac:dyDescent="0.8">
      <c r="B110" s="330" t="s">
        <v>206</v>
      </c>
      <c r="C110" s="331" t="s">
        <v>188</v>
      </c>
      <c r="D110" s="332">
        <v>99.494399999999999</v>
      </c>
      <c r="E110" s="332"/>
      <c r="F110" s="333" t="s">
        <v>240</v>
      </c>
      <c r="G110" s="334">
        <v>2.0099999999999998</v>
      </c>
      <c r="H110" s="334">
        <v>2.0249999999999999</v>
      </c>
      <c r="I110" s="335" t="s">
        <v>190</v>
      </c>
      <c r="J110" s="336">
        <v>9370000</v>
      </c>
      <c r="K110" s="336">
        <v>9370000</v>
      </c>
      <c r="L110" s="336">
        <v>9322633.2599999998</v>
      </c>
      <c r="M110" s="337">
        <v>11</v>
      </c>
    </row>
    <row r="111" spans="2:13" s="98" customFormat="1" ht="28.5" x14ac:dyDescent="0.8">
      <c r="B111" s="330" t="s">
        <v>206</v>
      </c>
      <c r="C111" s="331" t="s">
        <v>188</v>
      </c>
      <c r="D111" s="332">
        <v>99.488900000000001</v>
      </c>
      <c r="E111" s="332"/>
      <c r="F111" s="333" t="s">
        <v>241</v>
      </c>
      <c r="G111" s="334">
        <v>2.0099999999999998</v>
      </c>
      <c r="H111" s="334">
        <v>2.0249999999999999</v>
      </c>
      <c r="I111" s="335" t="s">
        <v>190</v>
      </c>
      <c r="J111" s="336">
        <v>1000000</v>
      </c>
      <c r="K111" s="336">
        <v>1000000</v>
      </c>
      <c r="L111" s="336">
        <v>994889.58</v>
      </c>
      <c r="M111" s="337">
        <v>1</v>
      </c>
    </row>
    <row r="112" spans="2:13" s="98" customFormat="1" ht="28.5" x14ac:dyDescent="0.8">
      <c r="B112" s="330" t="s">
        <v>206</v>
      </c>
      <c r="C112" s="331" t="s">
        <v>188</v>
      </c>
      <c r="D112" s="332">
        <v>99.447699999999998</v>
      </c>
      <c r="E112" s="332"/>
      <c r="F112" s="333" t="s">
        <v>242</v>
      </c>
      <c r="G112" s="334">
        <v>2.04</v>
      </c>
      <c r="H112" s="334">
        <v>2.0549999999999997</v>
      </c>
      <c r="I112" s="335" t="s">
        <v>190</v>
      </c>
      <c r="J112" s="336">
        <v>100000</v>
      </c>
      <c r="K112" s="336">
        <v>100000</v>
      </c>
      <c r="L112" s="336">
        <v>99447.73</v>
      </c>
      <c r="M112" s="337">
        <v>1</v>
      </c>
    </row>
    <row r="113" spans="2:13" s="98" customFormat="1" ht="28.5" x14ac:dyDescent="0.8">
      <c r="B113" s="330" t="s">
        <v>206</v>
      </c>
      <c r="C113" s="331" t="s">
        <v>188</v>
      </c>
      <c r="D113" s="332">
        <v>98.822400000000002</v>
      </c>
      <c r="E113" s="332"/>
      <c r="F113" s="333" t="s">
        <v>243</v>
      </c>
      <c r="G113" s="334">
        <v>2.37</v>
      </c>
      <c r="H113" s="334">
        <v>2.383</v>
      </c>
      <c r="I113" s="335" t="s">
        <v>190</v>
      </c>
      <c r="J113" s="336">
        <v>6600000</v>
      </c>
      <c r="K113" s="336">
        <v>6600000</v>
      </c>
      <c r="L113" s="336">
        <v>6522281.5800000001</v>
      </c>
      <c r="M113" s="337">
        <v>1</v>
      </c>
    </row>
    <row r="114" spans="2:13" s="98" customFormat="1" ht="28.5" x14ac:dyDescent="0.8">
      <c r="B114" s="330" t="s">
        <v>206</v>
      </c>
      <c r="C114" s="331" t="s">
        <v>188</v>
      </c>
      <c r="D114" s="332">
        <v>98.816000000000003</v>
      </c>
      <c r="E114" s="332"/>
      <c r="F114" s="333" t="s">
        <v>244</v>
      </c>
      <c r="G114" s="334">
        <v>2.37</v>
      </c>
      <c r="H114" s="334">
        <v>2.383</v>
      </c>
      <c r="I114" s="335" t="s">
        <v>190</v>
      </c>
      <c r="J114" s="336">
        <v>75000</v>
      </c>
      <c r="K114" s="336">
        <v>75000</v>
      </c>
      <c r="L114" s="336">
        <v>74112.009999999995</v>
      </c>
      <c r="M114" s="337">
        <v>1</v>
      </c>
    </row>
    <row r="115" spans="2:13" s="98" customFormat="1" ht="28.5" x14ac:dyDescent="0.8">
      <c r="B115" s="330" t="s">
        <v>206</v>
      </c>
      <c r="C115" s="331" t="s">
        <v>188</v>
      </c>
      <c r="D115" s="332">
        <v>99.4315</v>
      </c>
      <c r="E115" s="332"/>
      <c r="F115" s="333" t="s">
        <v>245</v>
      </c>
      <c r="G115" s="334">
        <v>2.4500000000000002</v>
      </c>
      <c r="H115" s="334">
        <v>2.4729999999999999</v>
      </c>
      <c r="I115" s="335" t="s">
        <v>190</v>
      </c>
      <c r="J115" s="336">
        <v>101985000</v>
      </c>
      <c r="K115" s="336">
        <v>101985000</v>
      </c>
      <c r="L115" s="336">
        <v>101405299.7</v>
      </c>
      <c r="M115" s="337">
        <v>3</v>
      </c>
    </row>
    <row r="116" spans="2:13" s="98" customFormat="1" ht="28.5" x14ac:dyDescent="0.8">
      <c r="B116" s="330" t="s">
        <v>206</v>
      </c>
      <c r="C116" s="331" t="s">
        <v>188</v>
      </c>
      <c r="D116" s="332">
        <v>99.418099999999995</v>
      </c>
      <c r="E116" s="332"/>
      <c r="F116" s="333" t="s">
        <v>246</v>
      </c>
      <c r="G116" s="334">
        <v>2.4500000000000002</v>
      </c>
      <c r="H116" s="334">
        <v>2.472</v>
      </c>
      <c r="I116" s="335" t="s">
        <v>190</v>
      </c>
      <c r="J116" s="336">
        <v>25000000</v>
      </c>
      <c r="K116" s="336">
        <v>25000000</v>
      </c>
      <c r="L116" s="336">
        <v>24854531.949999999</v>
      </c>
      <c r="M116" s="337">
        <v>1</v>
      </c>
    </row>
    <row r="117" spans="2:13" s="98" customFormat="1" ht="28.5" x14ac:dyDescent="0.8">
      <c r="B117" s="330" t="s">
        <v>206</v>
      </c>
      <c r="C117" s="331" t="s">
        <v>188</v>
      </c>
      <c r="D117" s="332">
        <v>99.384500000000003</v>
      </c>
      <c r="E117" s="332"/>
      <c r="F117" s="333" t="s">
        <v>240</v>
      </c>
      <c r="G117" s="334">
        <v>2.4500000000000002</v>
      </c>
      <c r="H117" s="334">
        <v>2.472</v>
      </c>
      <c r="I117" s="335" t="s">
        <v>190</v>
      </c>
      <c r="J117" s="336">
        <v>39000000</v>
      </c>
      <c r="K117" s="336">
        <v>39000000</v>
      </c>
      <c r="L117" s="336">
        <v>38759957.43</v>
      </c>
      <c r="M117" s="337">
        <v>2</v>
      </c>
    </row>
    <row r="118" spans="2:13" s="98" customFormat="1" ht="28.5" x14ac:dyDescent="0.8">
      <c r="B118" s="330" t="s">
        <v>206</v>
      </c>
      <c r="C118" s="331" t="s">
        <v>188</v>
      </c>
      <c r="D118" s="332">
        <v>98.268699999999995</v>
      </c>
      <c r="E118" s="332"/>
      <c r="F118" s="333" t="s">
        <v>247</v>
      </c>
      <c r="G118" s="334">
        <v>2.61</v>
      </c>
      <c r="H118" s="334">
        <v>2.621</v>
      </c>
      <c r="I118" s="335" t="s">
        <v>190</v>
      </c>
      <c r="J118" s="336">
        <v>2000000</v>
      </c>
      <c r="K118" s="336">
        <v>2000000</v>
      </c>
      <c r="L118" s="336">
        <v>1965375.01</v>
      </c>
      <c r="M118" s="337">
        <v>1</v>
      </c>
    </row>
    <row r="119" spans="2:13" s="98" customFormat="1" ht="28.5" x14ac:dyDescent="0.8">
      <c r="B119" s="330" t="s">
        <v>206</v>
      </c>
      <c r="C119" s="331" t="s">
        <v>188</v>
      </c>
      <c r="D119" s="332">
        <v>98.653300000000002</v>
      </c>
      <c r="E119" s="332"/>
      <c r="F119" s="333" t="s">
        <v>248</v>
      </c>
      <c r="G119" s="334">
        <v>2.73</v>
      </c>
      <c r="H119" s="334">
        <v>2.7480000000000002</v>
      </c>
      <c r="I119" s="335" t="s">
        <v>190</v>
      </c>
      <c r="J119" s="336">
        <v>10000000</v>
      </c>
      <c r="K119" s="336">
        <v>10000000</v>
      </c>
      <c r="L119" s="336">
        <v>9865338.1300000008</v>
      </c>
      <c r="M119" s="337">
        <v>1</v>
      </c>
    </row>
    <row r="120" spans="2:13" s="98" customFormat="1" ht="28.5" x14ac:dyDescent="0.8">
      <c r="B120" s="330" t="s">
        <v>206</v>
      </c>
      <c r="C120" s="331" t="s">
        <v>188</v>
      </c>
      <c r="D120" s="332">
        <v>97.110900000000001</v>
      </c>
      <c r="E120" s="332"/>
      <c r="F120" s="333" t="s">
        <v>249</v>
      </c>
      <c r="G120" s="334">
        <v>3</v>
      </c>
      <c r="H120" s="334">
        <v>3</v>
      </c>
      <c r="I120" s="335" t="s">
        <v>190</v>
      </c>
      <c r="J120" s="336">
        <v>27000000</v>
      </c>
      <c r="K120" s="336">
        <v>27000000</v>
      </c>
      <c r="L120" s="336">
        <v>26219956.300000001</v>
      </c>
      <c r="M120" s="337">
        <v>3</v>
      </c>
    </row>
    <row r="121" spans="2:13" s="98" customFormat="1" ht="28.5" x14ac:dyDescent="0.8">
      <c r="B121" s="330" t="s">
        <v>206</v>
      </c>
      <c r="C121" s="331" t="s">
        <v>188</v>
      </c>
      <c r="D121" s="332">
        <v>97.095200000000006</v>
      </c>
      <c r="E121" s="332"/>
      <c r="F121" s="333" t="s">
        <v>250</v>
      </c>
      <c r="G121" s="334">
        <v>3</v>
      </c>
      <c r="H121" s="334">
        <v>3</v>
      </c>
      <c r="I121" s="335" t="s">
        <v>190</v>
      </c>
      <c r="J121" s="336">
        <v>5060000</v>
      </c>
      <c r="K121" s="336">
        <v>5060000</v>
      </c>
      <c r="L121" s="336">
        <v>4913018.84</v>
      </c>
      <c r="M121" s="337">
        <v>6</v>
      </c>
    </row>
    <row r="122" spans="2:13" s="98" customFormat="1" ht="28.5" x14ac:dyDescent="0.8">
      <c r="B122" s="330" t="s">
        <v>206</v>
      </c>
      <c r="C122" s="331" t="s">
        <v>188</v>
      </c>
      <c r="D122" s="332">
        <v>98.837199999999996</v>
      </c>
      <c r="E122" s="332"/>
      <c r="F122" s="333" t="s">
        <v>251</v>
      </c>
      <c r="G122" s="334">
        <v>3.5</v>
      </c>
      <c r="H122" s="334">
        <v>3.54</v>
      </c>
      <c r="I122" s="335" t="s">
        <v>190</v>
      </c>
      <c r="J122" s="336">
        <v>170000</v>
      </c>
      <c r="K122" s="336">
        <v>170000</v>
      </c>
      <c r="L122" s="336">
        <v>168023.39</v>
      </c>
      <c r="M122" s="337">
        <v>1</v>
      </c>
    </row>
    <row r="123" spans="2:13" s="98" customFormat="1" ht="28.5" x14ac:dyDescent="0.8">
      <c r="B123" s="330" t="s">
        <v>206</v>
      </c>
      <c r="C123" s="331" t="s">
        <v>188</v>
      </c>
      <c r="D123" s="332">
        <v>98.704499999999996</v>
      </c>
      <c r="E123" s="332"/>
      <c r="F123" s="333" t="s">
        <v>252</v>
      </c>
      <c r="G123" s="334">
        <v>3.5</v>
      </c>
      <c r="H123" s="334">
        <v>3.5380000000000003</v>
      </c>
      <c r="I123" s="335" t="s">
        <v>190</v>
      </c>
      <c r="J123" s="336">
        <v>100000</v>
      </c>
      <c r="K123" s="336">
        <v>100000</v>
      </c>
      <c r="L123" s="336">
        <v>98704.5</v>
      </c>
      <c r="M123" s="337">
        <v>1</v>
      </c>
    </row>
    <row r="124" spans="2:13" s="98" customFormat="1" ht="28.5" x14ac:dyDescent="0.8">
      <c r="B124" s="330" t="s">
        <v>206</v>
      </c>
      <c r="C124" s="331" t="s">
        <v>188</v>
      </c>
      <c r="D124" s="332">
        <v>98.638199999999998</v>
      </c>
      <c r="E124" s="332"/>
      <c r="F124" s="333" t="s">
        <v>253</v>
      </c>
      <c r="G124" s="334">
        <v>3.5</v>
      </c>
      <c r="H124" s="334">
        <v>3.5369999999999999</v>
      </c>
      <c r="I124" s="335" t="s">
        <v>190</v>
      </c>
      <c r="J124" s="336">
        <v>90000</v>
      </c>
      <c r="K124" s="336">
        <v>90000</v>
      </c>
      <c r="L124" s="336">
        <v>88774.42</v>
      </c>
      <c r="M124" s="337">
        <v>1</v>
      </c>
    </row>
    <row r="125" spans="2:13" s="98" customFormat="1" ht="28.5" x14ac:dyDescent="0.8">
      <c r="B125" s="317" t="s">
        <v>204</v>
      </c>
      <c r="C125" s="324"/>
      <c r="D125" s="325"/>
      <c r="E125" s="325"/>
      <c r="F125" s="326"/>
      <c r="G125" s="327"/>
      <c r="H125" s="327"/>
      <c r="I125" s="324"/>
      <c r="J125" s="328">
        <f>SUM(J110:J124)</f>
        <v>227550000</v>
      </c>
      <c r="K125" s="328">
        <f t="shared" ref="K125:L125" si="10">SUM(K110:K124)</f>
        <v>227550000</v>
      </c>
      <c r="L125" s="328">
        <f t="shared" si="10"/>
        <v>225352343.82999998</v>
      </c>
      <c r="M125" s="329">
        <f>SUM(M110:M124)</f>
        <v>35</v>
      </c>
    </row>
    <row r="126" spans="2:13" s="98" customFormat="1" ht="28.5" x14ac:dyDescent="0.8">
      <c r="B126" s="317" t="s">
        <v>254</v>
      </c>
      <c r="C126" s="324"/>
      <c r="D126" s="325"/>
      <c r="E126" s="325"/>
      <c r="F126" s="326"/>
      <c r="G126" s="327"/>
      <c r="H126" s="327"/>
      <c r="I126" s="324"/>
      <c r="J126" s="328"/>
      <c r="K126" s="328"/>
      <c r="L126" s="328"/>
      <c r="M126" s="329"/>
    </row>
    <row r="127" spans="2:13" s="98" customFormat="1" ht="28.5" x14ac:dyDescent="0.8">
      <c r="B127" s="330" t="s">
        <v>255</v>
      </c>
      <c r="C127" s="331" t="s">
        <v>188</v>
      </c>
      <c r="D127" s="332">
        <v>98.672300000000007</v>
      </c>
      <c r="E127" s="332"/>
      <c r="F127" s="333" t="s">
        <v>256</v>
      </c>
      <c r="G127" s="334">
        <v>8.65</v>
      </c>
      <c r="H127" s="334">
        <v>8.9719999999999995</v>
      </c>
      <c r="I127" s="335" t="s">
        <v>190</v>
      </c>
      <c r="J127" s="336">
        <v>50000</v>
      </c>
      <c r="K127" s="336">
        <v>50000</v>
      </c>
      <c r="L127" s="336">
        <v>49336.15</v>
      </c>
      <c r="M127" s="337">
        <v>1</v>
      </c>
    </row>
    <row r="128" spans="2:13" s="98" customFormat="1" ht="28.5" x14ac:dyDescent="0.8">
      <c r="B128" s="330" t="s">
        <v>255</v>
      </c>
      <c r="C128" s="331" t="s">
        <v>188</v>
      </c>
      <c r="D128" s="332">
        <v>93.829599999999999</v>
      </c>
      <c r="E128" s="332"/>
      <c r="F128" s="333" t="s">
        <v>257</v>
      </c>
      <c r="G128" s="334">
        <v>8.9</v>
      </c>
      <c r="H128" s="334">
        <v>9.0010000000000012</v>
      </c>
      <c r="I128" s="335" t="s">
        <v>190</v>
      </c>
      <c r="J128" s="336">
        <v>123942.72</v>
      </c>
      <c r="K128" s="336">
        <v>123942.72</v>
      </c>
      <c r="L128" s="336">
        <v>116295.03</v>
      </c>
      <c r="M128" s="337">
        <v>1</v>
      </c>
    </row>
    <row r="129" spans="2:13" s="98" customFormat="1" ht="28.5" x14ac:dyDescent="0.8">
      <c r="B129" s="330" t="s">
        <v>255</v>
      </c>
      <c r="C129" s="331" t="s">
        <v>188</v>
      </c>
      <c r="D129" s="332">
        <v>93.460999999999999</v>
      </c>
      <c r="E129" s="332"/>
      <c r="F129" s="333" t="s">
        <v>258</v>
      </c>
      <c r="G129" s="334">
        <v>8.9</v>
      </c>
      <c r="H129" s="334">
        <v>8.9829999999999988</v>
      </c>
      <c r="I129" s="335" t="s">
        <v>190</v>
      </c>
      <c r="J129" s="336">
        <v>432336.67</v>
      </c>
      <c r="K129" s="336">
        <v>432336.67</v>
      </c>
      <c r="L129" s="336">
        <v>404066.6</v>
      </c>
      <c r="M129" s="337">
        <v>1</v>
      </c>
    </row>
    <row r="130" spans="2:13" s="98" customFormat="1" ht="28.5" x14ac:dyDescent="0.8">
      <c r="B130" s="330" t="s">
        <v>173</v>
      </c>
      <c r="C130" s="331" t="s">
        <v>188</v>
      </c>
      <c r="D130" s="332">
        <v>95.785399999999996</v>
      </c>
      <c r="E130" s="332"/>
      <c r="F130" s="333" t="s">
        <v>259</v>
      </c>
      <c r="G130" s="334">
        <v>9</v>
      </c>
      <c r="H130" s="334">
        <v>9.2070000000000007</v>
      </c>
      <c r="I130" s="335" t="s">
        <v>190</v>
      </c>
      <c r="J130" s="336">
        <v>200000</v>
      </c>
      <c r="K130" s="336">
        <v>200000</v>
      </c>
      <c r="L130" s="336">
        <v>191570.88</v>
      </c>
      <c r="M130" s="337">
        <v>1</v>
      </c>
    </row>
    <row r="131" spans="2:13" s="98" customFormat="1" ht="28.5" x14ac:dyDescent="0.8">
      <c r="B131" s="330" t="s">
        <v>260</v>
      </c>
      <c r="C131" s="331" t="s">
        <v>188</v>
      </c>
      <c r="D131" s="332">
        <v>91.700999999999993</v>
      </c>
      <c r="E131" s="332"/>
      <c r="F131" s="333" t="s">
        <v>261</v>
      </c>
      <c r="G131" s="334">
        <v>9</v>
      </c>
      <c r="H131" s="334">
        <v>8.9969999999999999</v>
      </c>
      <c r="I131" s="335" t="s">
        <v>190</v>
      </c>
      <c r="J131" s="336">
        <v>34000</v>
      </c>
      <c r="K131" s="336">
        <v>34000</v>
      </c>
      <c r="L131" s="336">
        <v>31178.36</v>
      </c>
      <c r="M131" s="337">
        <v>1</v>
      </c>
    </row>
    <row r="132" spans="2:13" s="98" customFormat="1" ht="28.5" x14ac:dyDescent="0.8">
      <c r="B132" s="317" t="s">
        <v>204</v>
      </c>
      <c r="C132" s="324"/>
      <c r="D132" s="325"/>
      <c r="E132" s="325"/>
      <c r="F132" s="326"/>
      <c r="G132" s="327"/>
      <c r="H132" s="327"/>
      <c r="I132" s="324"/>
      <c r="J132" s="328">
        <f>SUM(J127:J131)</f>
        <v>840279.39</v>
      </c>
      <c r="K132" s="328">
        <f t="shared" ref="K132:L132" si="11">SUM(K127:K131)</f>
        <v>840279.39</v>
      </c>
      <c r="L132" s="328">
        <f t="shared" si="11"/>
        <v>792447.02</v>
      </c>
      <c r="M132" s="329">
        <f>SUM(M127:M131)</f>
        <v>5</v>
      </c>
    </row>
    <row r="133" spans="2:13" s="98" customFormat="1" ht="28.5" x14ac:dyDescent="0.8">
      <c r="B133" s="317" t="s">
        <v>262</v>
      </c>
      <c r="C133" s="324"/>
      <c r="D133" s="325"/>
      <c r="E133" s="325"/>
      <c r="F133" s="326"/>
      <c r="G133" s="327"/>
      <c r="H133" s="327"/>
      <c r="I133" s="324"/>
      <c r="J133" s="328"/>
      <c r="K133" s="328"/>
      <c r="L133" s="328"/>
      <c r="M133" s="329"/>
    </row>
    <row r="134" spans="2:13" s="98" customFormat="1" ht="28.5" x14ac:dyDescent="0.8">
      <c r="B134" s="330" t="s">
        <v>263</v>
      </c>
      <c r="C134" s="331" t="s">
        <v>188</v>
      </c>
      <c r="D134" s="332">
        <v>96</v>
      </c>
      <c r="E134" s="332"/>
      <c r="F134" s="333"/>
      <c r="G134" s="334"/>
      <c r="H134" s="334"/>
      <c r="I134" s="331"/>
      <c r="J134" s="336">
        <v>172.44</v>
      </c>
      <c r="K134" s="336">
        <v>172.44</v>
      </c>
      <c r="L134" s="336">
        <v>165.54</v>
      </c>
      <c r="M134" s="337">
        <v>1</v>
      </c>
    </row>
    <row r="135" spans="2:13" s="98" customFormat="1" ht="28.5" x14ac:dyDescent="0.8">
      <c r="B135" s="330" t="s">
        <v>263</v>
      </c>
      <c r="C135" s="331" t="s">
        <v>188</v>
      </c>
      <c r="D135" s="332">
        <v>97.05</v>
      </c>
      <c r="E135" s="332"/>
      <c r="F135" s="333"/>
      <c r="G135" s="334"/>
      <c r="H135" s="334"/>
      <c r="I135" s="331"/>
      <c r="J135" s="336">
        <v>866.71</v>
      </c>
      <c r="K135" s="336">
        <v>866.71</v>
      </c>
      <c r="L135" s="336">
        <v>841.14</v>
      </c>
      <c r="M135" s="337">
        <v>1</v>
      </c>
    </row>
    <row r="136" spans="2:13" s="98" customFormat="1" ht="28.5" x14ac:dyDescent="0.8">
      <c r="B136" s="330" t="s">
        <v>263</v>
      </c>
      <c r="C136" s="331" t="s">
        <v>188</v>
      </c>
      <c r="D136" s="332">
        <v>98</v>
      </c>
      <c r="E136" s="332"/>
      <c r="F136" s="333"/>
      <c r="G136" s="334"/>
      <c r="H136" s="334"/>
      <c r="I136" s="331"/>
      <c r="J136" s="336">
        <v>775.4</v>
      </c>
      <c r="K136" s="336">
        <v>775.4</v>
      </c>
      <c r="L136" s="336">
        <v>759.89</v>
      </c>
      <c r="M136" s="337">
        <v>1</v>
      </c>
    </row>
    <row r="137" spans="2:13" s="98" customFormat="1" ht="28.5" x14ac:dyDescent="0.8">
      <c r="B137" s="330" t="s">
        <v>263</v>
      </c>
      <c r="C137" s="331" t="s">
        <v>188</v>
      </c>
      <c r="D137" s="332">
        <v>98.1</v>
      </c>
      <c r="E137" s="332"/>
      <c r="F137" s="333"/>
      <c r="G137" s="334"/>
      <c r="H137" s="334"/>
      <c r="I137" s="331"/>
      <c r="J137" s="336">
        <v>1509.8</v>
      </c>
      <c r="K137" s="336">
        <v>1509.8</v>
      </c>
      <c r="L137" s="336">
        <v>1481.11</v>
      </c>
      <c r="M137" s="337">
        <v>1</v>
      </c>
    </row>
    <row r="138" spans="2:13" s="98" customFormat="1" ht="28.5" x14ac:dyDescent="0.8">
      <c r="B138" s="330" t="s">
        <v>263</v>
      </c>
      <c r="C138" s="331" t="s">
        <v>188</v>
      </c>
      <c r="D138" s="332">
        <v>98.5</v>
      </c>
      <c r="E138" s="332"/>
      <c r="F138" s="333"/>
      <c r="G138" s="334"/>
      <c r="H138" s="334"/>
      <c r="I138" s="331"/>
      <c r="J138" s="336">
        <v>2145.12</v>
      </c>
      <c r="K138" s="336">
        <v>2145.12</v>
      </c>
      <c r="L138" s="336">
        <v>2112.94</v>
      </c>
      <c r="M138" s="337">
        <v>2</v>
      </c>
    </row>
    <row r="139" spans="2:13" s="98" customFormat="1" ht="28.5" x14ac:dyDescent="0.8">
      <c r="B139" s="330" t="s">
        <v>263</v>
      </c>
      <c r="C139" s="331" t="s">
        <v>188</v>
      </c>
      <c r="D139" s="332">
        <v>98.520499999999998</v>
      </c>
      <c r="E139" s="332"/>
      <c r="F139" s="333"/>
      <c r="G139" s="334"/>
      <c r="H139" s="334"/>
      <c r="I139" s="331"/>
      <c r="J139" s="336">
        <v>1551.2</v>
      </c>
      <c r="K139" s="336">
        <v>1551.2</v>
      </c>
      <c r="L139" s="336">
        <v>1528.25</v>
      </c>
      <c r="M139" s="337">
        <v>1</v>
      </c>
    </row>
    <row r="140" spans="2:13" s="98" customFormat="1" ht="28.5" x14ac:dyDescent="0.8">
      <c r="B140" s="330" t="s">
        <v>263</v>
      </c>
      <c r="C140" s="331" t="s">
        <v>188</v>
      </c>
      <c r="D140" s="332">
        <v>98.65</v>
      </c>
      <c r="E140" s="332"/>
      <c r="F140" s="333"/>
      <c r="G140" s="334"/>
      <c r="H140" s="334"/>
      <c r="I140" s="331"/>
      <c r="J140" s="336">
        <v>2312.35</v>
      </c>
      <c r="K140" s="336">
        <v>2312.35</v>
      </c>
      <c r="L140" s="336">
        <v>2281.13</v>
      </c>
      <c r="M140" s="337">
        <v>1</v>
      </c>
    </row>
    <row r="141" spans="2:13" s="98" customFormat="1" ht="28.5" x14ac:dyDescent="0.8">
      <c r="B141" s="330" t="s">
        <v>263</v>
      </c>
      <c r="C141" s="331" t="s">
        <v>188</v>
      </c>
      <c r="D141" s="332">
        <v>98.75</v>
      </c>
      <c r="E141" s="332"/>
      <c r="F141" s="333"/>
      <c r="G141" s="334"/>
      <c r="H141" s="334"/>
      <c r="I141" s="331"/>
      <c r="J141" s="336">
        <v>1795.26</v>
      </c>
      <c r="K141" s="336">
        <v>1795.26</v>
      </c>
      <c r="L141" s="336">
        <v>1772.82</v>
      </c>
      <c r="M141" s="337">
        <v>1</v>
      </c>
    </row>
    <row r="142" spans="2:13" s="98" customFormat="1" ht="28.5" x14ac:dyDescent="0.8">
      <c r="B142" s="330" t="s">
        <v>263</v>
      </c>
      <c r="C142" s="331" t="s">
        <v>188</v>
      </c>
      <c r="D142" s="332">
        <v>99</v>
      </c>
      <c r="E142" s="332"/>
      <c r="F142" s="333"/>
      <c r="G142" s="334"/>
      <c r="H142" s="334"/>
      <c r="I142" s="331"/>
      <c r="J142" s="336">
        <v>19845.800000000003</v>
      </c>
      <c r="K142" s="336">
        <v>19845.800000000003</v>
      </c>
      <c r="L142" s="336">
        <v>19647.34</v>
      </c>
      <c r="M142" s="337">
        <v>2</v>
      </c>
    </row>
    <row r="143" spans="2:13" s="98" customFormat="1" ht="28.5" x14ac:dyDescent="0.8">
      <c r="B143" s="330" t="s">
        <v>263</v>
      </c>
      <c r="C143" s="331" t="s">
        <v>188</v>
      </c>
      <c r="D143" s="332">
        <v>99.01</v>
      </c>
      <c r="E143" s="332"/>
      <c r="F143" s="333"/>
      <c r="G143" s="334"/>
      <c r="H143" s="334"/>
      <c r="I143" s="331"/>
      <c r="J143" s="336">
        <v>3015.37</v>
      </c>
      <c r="K143" s="336">
        <v>3015.37</v>
      </c>
      <c r="L143" s="336">
        <v>2985.52</v>
      </c>
      <c r="M143" s="337">
        <v>1</v>
      </c>
    </row>
    <row r="144" spans="2:13" s="98" customFormat="1" ht="28.5" x14ac:dyDescent="0.8">
      <c r="B144" s="330" t="s">
        <v>263</v>
      </c>
      <c r="C144" s="331" t="s">
        <v>188</v>
      </c>
      <c r="D144" s="332">
        <v>99.05</v>
      </c>
      <c r="E144" s="332"/>
      <c r="F144" s="333"/>
      <c r="G144" s="334"/>
      <c r="H144" s="334"/>
      <c r="I144" s="331"/>
      <c r="J144" s="336">
        <v>10838.999999999998</v>
      </c>
      <c r="K144" s="336">
        <v>10838.999999999998</v>
      </c>
      <c r="L144" s="336">
        <v>10736.04</v>
      </c>
      <c r="M144" s="337">
        <v>3</v>
      </c>
    </row>
    <row r="145" spans="2:13" s="98" customFormat="1" ht="28.5" x14ac:dyDescent="0.8">
      <c r="B145" s="330" t="s">
        <v>263</v>
      </c>
      <c r="C145" s="331" t="s">
        <v>188</v>
      </c>
      <c r="D145" s="332">
        <v>99.090100000000007</v>
      </c>
      <c r="E145" s="332"/>
      <c r="F145" s="333"/>
      <c r="G145" s="334"/>
      <c r="H145" s="334"/>
      <c r="I145" s="331"/>
      <c r="J145" s="336">
        <v>7103.67</v>
      </c>
      <c r="K145" s="336">
        <v>7103.67</v>
      </c>
      <c r="L145" s="336">
        <v>7039.03</v>
      </c>
      <c r="M145" s="337">
        <v>1</v>
      </c>
    </row>
    <row r="146" spans="2:13" s="98" customFormat="1" ht="28.5" x14ac:dyDescent="0.8">
      <c r="B146" s="330" t="s">
        <v>263</v>
      </c>
      <c r="C146" s="331" t="s">
        <v>188</v>
      </c>
      <c r="D146" s="332">
        <v>99.1</v>
      </c>
      <c r="E146" s="332"/>
      <c r="F146" s="333"/>
      <c r="G146" s="334"/>
      <c r="H146" s="334"/>
      <c r="I146" s="331"/>
      <c r="J146" s="336">
        <v>51198.520000000004</v>
      </c>
      <c r="K146" s="336">
        <v>51198.520000000004</v>
      </c>
      <c r="L146" s="336">
        <v>50737.729999999996</v>
      </c>
      <c r="M146" s="337">
        <v>7</v>
      </c>
    </row>
    <row r="147" spans="2:13" s="98" customFormat="1" ht="28.5" x14ac:dyDescent="0.8">
      <c r="B147" s="330" t="s">
        <v>263</v>
      </c>
      <c r="C147" s="331" t="s">
        <v>188</v>
      </c>
      <c r="D147" s="332">
        <v>99.110100000000003</v>
      </c>
      <c r="E147" s="332"/>
      <c r="F147" s="333"/>
      <c r="G147" s="334"/>
      <c r="H147" s="334"/>
      <c r="I147" s="331"/>
      <c r="J147" s="336">
        <v>9348.82</v>
      </c>
      <c r="K147" s="336">
        <v>9348.82</v>
      </c>
      <c r="L147" s="336">
        <v>9265.6200000000008</v>
      </c>
      <c r="M147" s="337">
        <v>1</v>
      </c>
    </row>
    <row r="148" spans="2:13" s="98" customFormat="1" ht="28.5" x14ac:dyDescent="0.8">
      <c r="B148" s="330" t="s">
        <v>263</v>
      </c>
      <c r="C148" s="331" t="s">
        <v>188</v>
      </c>
      <c r="D148" s="332">
        <v>99.120099999999994</v>
      </c>
      <c r="E148" s="332"/>
      <c r="F148" s="333"/>
      <c r="G148" s="334"/>
      <c r="H148" s="334"/>
      <c r="I148" s="331"/>
      <c r="J148" s="336">
        <v>2343.61</v>
      </c>
      <c r="K148" s="336">
        <v>2343.61</v>
      </c>
      <c r="L148" s="336">
        <v>2322.9899999999998</v>
      </c>
      <c r="M148" s="337">
        <v>1</v>
      </c>
    </row>
    <row r="149" spans="2:13" s="98" customFormat="1" ht="28.5" x14ac:dyDescent="0.8">
      <c r="B149" s="330" t="s">
        <v>263</v>
      </c>
      <c r="C149" s="331" t="s">
        <v>188</v>
      </c>
      <c r="D149" s="332">
        <v>99.15</v>
      </c>
      <c r="E149" s="332"/>
      <c r="F149" s="333"/>
      <c r="G149" s="334"/>
      <c r="H149" s="334"/>
      <c r="I149" s="331"/>
      <c r="J149" s="336">
        <v>20478.53</v>
      </c>
      <c r="K149" s="336">
        <v>20478.53</v>
      </c>
      <c r="L149" s="336">
        <v>20304.46</v>
      </c>
      <c r="M149" s="337">
        <v>2</v>
      </c>
    </row>
    <row r="150" spans="2:13" s="98" customFormat="1" ht="28.5" x14ac:dyDescent="0.8">
      <c r="B150" s="330" t="s">
        <v>263</v>
      </c>
      <c r="C150" s="331" t="s">
        <v>188</v>
      </c>
      <c r="D150" s="332">
        <v>99.150099999999995</v>
      </c>
      <c r="E150" s="332"/>
      <c r="F150" s="333"/>
      <c r="G150" s="334"/>
      <c r="H150" s="334"/>
      <c r="I150" s="331"/>
      <c r="J150" s="336">
        <v>5928.15</v>
      </c>
      <c r="K150" s="336">
        <v>5928.15</v>
      </c>
      <c r="L150" s="336">
        <v>5877.77</v>
      </c>
      <c r="M150" s="337">
        <v>1</v>
      </c>
    </row>
    <row r="151" spans="2:13" s="98" customFormat="1" ht="28.5" x14ac:dyDescent="0.8">
      <c r="B151" s="330" t="s">
        <v>263</v>
      </c>
      <c r="C151" s="331" t="s">
        <v>188</v>
      </c>
      <c r="D151" s="332">
        <v>99.180499999999995</v>
      </c>
      <c r="E151" s="332"/>
      <c r="F151" s="333"/>
      <c r="G151" s="334"/>
      <c r="H151" s="334"/>
      <c r="I151" s="331"/>
      <c r="J151" s="336">
        <v>8125.9</v>
      </c>
      <c r="K151" s="336">
        <v>8125.9</v>
      </c>
      <c r="L151" s="336">
        <v>8059.31</v>
      </c>
      <c r="M151" s="337">
        <v>1</v>
      </c>
    </row>
    <row r="152" spans="2:13" s="98" customFormat="1" ht="28.5" x14ac:dyDescent="0.8">
      <c r="B152" s="330" t="s">
        <v>263</v>
      </c>
      <c r="C152" s="331" t="s">
        <v>188</v>
      </c>
      <c r="D152" s="332">
        <v>99.2</v>
      </c>
      <c r="E152" s="332"/>
      <c r="F152" s="333"/>
      <c r="G152" s="334"/>
      <c r="H152" s="334"/>
      <c r="I152" s="331"/>
      <c r="J152" s="336">
        <v>35119.440000000002</v>
      </c>
      <c r="K152" s="336">
        <v>35119.440000000002</v>
      </c>
      <c r="L152" s="336">
        <v>34838.480000000003</v>
      </c>
      <c r="M152" s="337">
        <v>3</v>
      </c>
    </row>
    <row r="153" spans="2:13" s="98" customFormat="1" ht="28.5" x14ac:dyDescent="0.8">
      <c r="B153" s="330" t="s">
        <v>263</v>
      </c>
      <c r="C153" s="331" t="s">
        <v>188</v>
      </c>
      <c r="D153" s="332">
        <v>99.23</v>
      </c>
      <c r="E153" s="332"/>
      <c r="F153" s="333"/>
      <c r="G153" s="334"/>
      <c r="H153" s="334"/>
      <c r="I153" s="331"/>
      <c r="J153" s="336">
        <v>16065</v>
      </c>
      <c r="K153" s="336">
        <v>16065</v>
      </c>
      <c r="L153" s="336">
        <v>15941.3</v>
      </c>
      <c r="M153" s="337">
        <v>1</v>
      </c>
    </row>
    <row r="154" spans="2:13" s="98" customFormat="1" ht="28.5" x14ac:dyDescent="0.8">
      <c r="B154" s="330" t="s">
        <v>263</v>
      </c>
      <c r="C154" s="331" t="s">
        <v>188</v>
      </c>
      <c r="D154" s="332">
        <v>99.25</v>
      </c>
      <c r="E154" s="332"/>
      <c r="F154" s="333"/>
      <c r="G154" s="334"/>
      <c r="H154" s="334"/>
      <c r="I154" s="331"/>
      <c r="J154" s="336">
        <v>96342.69</v>
      </c>
      <c r="K154" s="336">
        <v>96342.69</v>
      </c>
      <c r="L154" s="336">
        <v>95620.110000000015</v>
      </c>
      <c r="M154" s="337">
        <v>6</v>
      </c>
    </row>
    <row r="155" spans="2:13" s="98" customFormat="1" ht="28.5" x14ac:dyDescent="0.8">
      <c r="B155" s="330" t="s">
        <v>263</v>
      </c>
      <c r="C155" s="331" t="s">
        <v>188</v>
      </c>
      <c r="D155" s="332">
        <v>99.250100000000003</v>
      </c>
      <c r="E155" s="332"/>
      <c r="F155" s="333"/>
      <c r="G155" s="334"/>
      <c r="H155" s="334"/>
      <c r="I155" s="331"/>
      <c r="J155" s="336">
        <v>26038.7</v>
      </c>
      <c r="K155" s="336">
        <v>26038.7</v>
      </c>
      <c r="L155" s="336">
        <v>25843.439999999999</v>
      </c>
      <c r="M155" s="337">
        <v>1</v>
      </c>
    </row>
    <row r="156" spans="2:13" s="98" customFormat="1" ht="28.5" x14ac:dyDescent="0.8">
      <c r="B156" s="330" t="s">
        <v>263</v>
      </c>
      <c r="C156" s="331" t="s">
        <v>188</v>
      </c>
      <c r="D156" s="332">
        <v>99.26</v>
      </c>
      <c r="E156" s="332"/>
      <c r="F156" s="333"/>
      <c r="G156" s="334"/>
      <c r="H156" s="334"/>
      <c r="I156" s="331"/>
      <c r="J156" s="336">
        <v>18992.45</v>
      </c>
      <c r="K156" s="336">
        <v>18992.45</v>
      </c>
      <c r="L156" s="336">
        <v>18851.91</v>
      </c>
      <c r="M156" s="337">
        <v>1</v>
      </c>
    </row>
    <row r="157" spans="2:13" s="98" customFormat="1" ht="28.5" x14ac:dyDescent="0.8">
      <c r="B157" s="330" t="s">
        <v>263</v>
      </c>
      <c r="C157" s="331" t="s">
        <v>188</v>
      </c>
      <c r="D157" s="332">
        <v>99.3</v>
      </c>
      <c r="E157" s="332"/>
      <c r="F157" s="333"/>
      <c r="G157" s="334"/>
      <c r="H157" s="334"/>
      <c r="I157" s="331"/>
      <c r="J157" s="336">
        <v>156321.76999999999</v>
      </c>
      <c r="K157" s="336">
        <v>156321.76999999999</v>
      </c>
      <c r="L157" s="336">
        <v>155227.51</v>
      </c>
      <c r="M157" s="337">
        <v>7</v>
      </c>
    </row>
    <row r="158" spans="2:13" s="98" customFormat="1" ht="28.5" x14ac:dyDescent="0.8">
      <c r="B158" s="330" t="s">
        <v>263</v>
      </c>
      <c r="C158" s="331" t="s">
        <v>188</v>
      </c>
      <c r="D158" s="332">
        <v>99.31</v>
      </c>
      <c r="E158" s="332"/>
      <c r="F158" s="333"/>
      <c r="G158" s="334"/>
      <c r="H158" s="334"/>
      <c r="I158" s="331"/>
      <c r="J158" s="336">
        <v>16273.84</v>
      </c>
      <c r="K158" s="336">
        <v>16273.84</v>
      </c>
      <c r="L158" s="336">
        <v>16161.55</v>
      </c>
      <c r="M158" s="337">
        <v>1</v>
      </c>
    </row>
    <row r="159" spans="2:13" s="98" customFormat="1" ht="28.5" x14ac:dyDescent="0.8">
      <c r="B159" s="330" t="s">
        <v>263</v>
      </c>
      <c r="C159" s="331" t="s">
        <v>188</v>
      </c>
      <c r="D159" s="332">
        <v>99.35</v>
      </c>
      <c r="E159" s="332"/>
      <c r="F159" s="333"/>
      <c r="G159" s="334"/>
      <c r="H159" s="334"/>
      <c r="I159" s="331"/>
      <c r="J159" s="336">
        <v>33002.11</v>
      </c>
      <c r="K159" s="336">
        <v>33002.11</v>
      </c>
      <c r="L159" s="336">
        <v>32787.599999999999</v>
      </c>
      <c r="M159" s="337">
        <v>1</v>
      </c>
    </row>
    <row r="160" spans="2:13" s="98" customFormat="1" ht="28.5" x14ac:dyDescent="0.8">
      <c r="B160" s="330" t="s">
        <v>263</v>
      </c>
      <c r="C160" s="331" t="s">
        <v>188</v>
      </c>
      <c r="D160" s="332">
        <v>99.36</v>
      </c>
      <c r="E160" s="332"/>
      <c r="F160" s="333"/>
      <c r="G160" s="334"/>
      <c r="H160" s="334"/>
      <c r="I160" s="331"/>
      <c r="J160" s="336">
        <v>71358.400000000009</v>
      </c>
      <c r="K160" s="336">
        <v>71358.400000000009</v>
      </c>
      <c r="L160" s="336">
        <v>70901.700000000012</v>
      </c>
      <c r="M160" s="337">
        <v>3</v>
      </c>
    </row>
    <row r="161" spans="2:13" s="98" customFormat="1" ht="28.5" x14ac:dyDescent="0.8">
      <c r="B161" s="330" t="s">
        <v>263</v>
      </c>
      <c r="C161" s="331" t="s">
        <v>188</v>
      </c>
      <c r="D161" s="332">
        <v>99.360500000000002</v>
      </c>
      <c r="E161" s="332"/>
      <c r="F161" s="333"/>
      <c r="G161" s="334"/>
      <c r="H161" s="334"/>
      <c r="I161" s="331"/>
      <c r="J161" s="336">
        <v>27213.66</v>
      </c>
      <c r="K161" s="336">
        <v>27213.66</v>
      </c>
      <c r="L161" s="336">
        <v>27039.63</v>
      </c>
      <c r="M161" s="337">
        <v>1</v>
      </c>
    </row>
    <row r="162" spans="2:13" s="98" customFormat="1" ht="28.5" x14ac:dyDescent="0.8">
      <c r="B162" s="330" t="s">
        <v>263</v>
      </c>
      <c r="C162" s="331" t="s">
        <v>188</v>
      </c>
      <c r="D162" s="332">
        <v>99.38</v>
      </c>
      <c r="E162" s="332"/>
      <c r="F162" s="333"/>
      <c r="G162" s="334"/>
      <c r="H162" s="334"/>
      <c r="I162" s="331"/>
      <c r="J162" s="336">
        <v>21736.44</v>
      </c>
      <c r="K162" s="336">
        <v>21736.44</v>
      </c>
      <c r="L162" s="336">
        <v>21601.67</v>
      </c>
      <c r="M162" s="337">
        <v>1</v>
      </c>
    </row>
    <row r="163" spans="2:13" s="98" customFormat="1" ht="28.5" x14ac:dyDescent="0.8">
      <c r="B163" s="330" t="s">
        <v>263</v>
      </c>
      <c r="C163" s="331" t="s">
        <v>188</v>
      </c>
      <c r="D163" s="332">
        <v>99.4</v>
      </c>
      <c r="E163" s="332"/>
      <c r="F163" s="333"/>
      <c r="G163" s="334"/>
      <c r="H163" s="334"/>
      <c r="I163" s="331"/>
      <c r="J163" s="336">
        <v>115654.79000000001</v>
      </c>
      <c r="K163" s="336">
        <v>115654.79000000001</v>
      </c>
      <c r="L163" s="336">
        <v>114960.85999999999</v>
      </c>
      <c r="M163" s="337">
        <v>3</v>
      </c>
    </row>
    <row r="164" spans="2:13" s="98" customFormat="1" ht="28.5" x14ac:dyDescent="0.8">
      <c r="B164" s="330" t="s">
        <v>263</v>
      </c>
      <c r="C164" s="331" t="s">
        <v>188</v>
      </c>
      <c r="D164" s="332">
        <v>99.45</v>
      </c>
      <c r="E164" s="332"/>
      <c r="F164" s="333"/>
      <c r="G164" s="334"/>
      <c r="H164" s="334"/>
      <c r="I164" s="331"/>
      <c r="J164" s="336">
        <v>176893</v>
      </c>
      <c r="K164" s="336">
        <v>176893</v>
      </c>
      <c r="L164" s="336">
        <v>175920.09</v>
      </c>
      <c r="M164" s="337">
        <v>4</v>
      </c>
    </row>
    <row r="165" spans="2:13" s="98" customFormat="1" ht="28.5" x14ac:dyDescent="0.8">
      <c r="B165" s="330" t="s">
        <v>263</v>
      </c>
      <c r="C165" s="331" t="s">
        <v>188</v>
      </c>
      <c r="D165" s="332">
        <v>99.5</v>
      </c>
      <c r="E165" s="332"/>
      <c r="F165" s="333"/>
      <c r="G165" s="334"/>
      <c r="H165" s="334"/>
      <c r="I165" s="331"/>
      <c r="J165" s="336">
        <v>124803.27</v>
      </c>
      <c r="K165" s="336">
        <v>124803.27</v>
      </c>
      <c r="L165" s="336">
        <v>124179.25</v>
      </c>
      <c r="M165" s="337">
        <v>2</v>
      </c>
    </row>
    <row r="166" spans="2:13" s="98" customFormat="1" ht="28.5" x14ac:dyDescent="0.8">
      <c r="B166" s="330" t="s">
        <v>263</v>
      </c>
      <c r="C166" s="331" t="s">
        <v>188</v>
      </c>
      <c r="D166" s="332">
        <v>99.51</v>
      </c>
      <c r="E166" s="332"/>
      <c r="F166" s="333"/>
      <c r="G166" s="334"/>
      <c r="H166" s="334"/>
      <c r="I166" s="331"/>
      <c r="J166" s="336">
        <v>53066.23</v>
      </c>
      <c r="K166" s="336">
        <v>53066.23</v>
      </c>
      <c r="L166" s="336">
        <v>52806.21</v>
      </c>
      <c r="M166" s="337">
        <v>1</v>
      </c>
    </row>
    <row r="167" spans="2:13" s="98" customFormat="1" ht="28.5" x14ac:dyDescent="0.8">
      <c r="B167" s="330" t="s">
        <v>263</v>
      </c>
      <c r="C167" s="331" t="s">
        <v>188</v>
      </c>
      <c r="D167" s="332">
        <v>99.56</v>
      </c>
      <c r="E167" s="332"/>
      <c r="F167" s="333"/>
      <c r="G167" s="334"/>
      <c r="H167" s="334"/>
      <c r="I167" s="331"/>
      <c r="J167" s="336">
        <v>97716.709999999992</v>
      </c>
      <c r="K167" s="336">
        <v>97716.709999999992</v>
      </c>
      <c r="L167" s="336">
        <v>97286.760000000009</v>
      </c>
      <c r="M167" s="337">
        <v>2</v>
      </c>
    </row>
    <row r="168" spans="2:13" s="98" customFormat="1" ht="28.5" x14ac:dyDescent="0.8">
      <c r="B168" s="330" t="s">
        <v>263</v>
      </c>
      <c r="C168" s="331" t="s">
        <v>188</v>
      </c>
      <c r="D168" s="332">
        <v>99.6</v>
      </c>
      <c r="E168" s="332"/>
      <c r="F168" s="333"/>
      <c r="G168" s="334"/>
      <c r="H168" s="334"/>
      <c r="I168" s="331"/>
      <c r="J168" s="336">
        <v>376515.75</v>
      </c>
      <c r="K168" s="336">
        <v>376515.75</v>
      </c>
      <c r="L168" s="336">
        <v>375009.69</v>
      </c>
      <c r="M168" s="337">
        <v>5</v>
      </c>
    </row>
    <row r="169" spans="2:13" s="98" customFormat="1" ht="28.5" x14ac:dyDescent="0.8">
      <c r="B169" s="330" t="s">
        <v>263</v>
      </c>
      <c r="C169" s="331" t="s">
        <v>188</v>
      </c>
      <c r="D169" s="332">
        <v>99.605000000000004</v>
      </c>
      <c r="E169" s="332"/>
      <c r="F169" s="333"/>
      <c r="G169" s="334"/>
      <c r="H169" s="334"/>
      <c r="I169" s="331"/>
      <c r="J169" s="336">
        <v>107324.94</v>
      </c>
      <c r="K169" s="336">
        <v>107324.94</v>
      </c>
      <c r="L169" s="336">
        <v>106901.01</v>
      </c>
      <c r="M169" s="337">
        <v>1</v>
      </c>
    </row>
    <row r="170" spans="2:13" s="98" customFormat="1" ht="28.5" x14ac:dyDescent="0.8">
      <c r="B170" s="330" t="s">
        <v>263</v>
      </c>
      <c r="C170" s="331" t="s">
        <v>188</v>
      </c>
      <c r="D170" s="332">
        <v>99.61</v>
      </c>
      <c r="E170" s="332"/>
      <c r="F170" s="333"/>
      <c r="G170" s="334"/>
      <c r="H170" s="334"/>
      <c r="I170" s="331"/>
      <c r="J170" s="336">
        <v>166666.6</v>
      </c>
      <c r="K170" s="336">
        <v>166666.6</v>
      </c>
      <c r="L170" s="336">
        <v>166016.6</v>
      </c>
      <c r="M170" s="337">
        <v>1</v>
      </c>
    </row>
    <row r="171" spans="2:13" s="98" customFormat="1" ht="28.5" x14ac:dyDescent="0.8">
      <c r="B171" s="330" t="s">
        <v>263</v>
      </c>
      <c r="C171" s="331" t="s">
        <v>188</v>
      </c>
      <c r="D171" s="332">
        <v>99.610100000000003</v>
      </c>
      <c r="E171" s="332"/>
      <c r="F171" s="333"/>
      <c r="G171" s="334"/>
      <c r="H171" s="334"/>
      <c r="I171" s="331"/>
      <c r="J171" s="336">
        <v>79472.44</v>
      </c>
      <c r="K171" s="336">
        <v>79472.44</v>
      </c>
      <c r="L171" s="336">
        <v>79162.58</v>
      </c>
      <c r="M171" s="337">
        <v>1</v>
      </c>
    </row>
    <row r="172" spans="2:13" s="98" customFormat="1" ht="28.5" x14ac:dyDescent="0.8">
      <c r="B172" s="330" t="s">
        <v>263</v>
      </c>
      <c r="C172" s="331" t="s">
        <v>188</v>
      </c>
      <c r="D172" s="332">
        <v>99.641000000000005</v>
      </c>
      <c r="E172" s="332"/>
      <c r="F172" s="333"/>
      <c r="G172" s="334"/>
      <c r="H172" s="334"/>
      <c r="I172" s="331"/>
      <c r="J172" s="336">
        <v>115913.01</v>
      </c>
      <c r="K172" s="336">
        <v>115913.01</v>
      </c>
      <c r="L172" s="336">
        <v>115496.88</v>
      </c>
      <c r="M172" s="337">
        <v>1</v>
      </c>
    </row>
    <row r="173" spans="2:13" s="98" customFormat="1" ht="28.5" x14ac:dyDescent="0.8">
      <c r="B173" s="330" t="s">
        <v>263</v>
      </c>
      <c r="C173" s="331" t="s">
        <v>188</v>
      </c>
      <c r="D173" s="332">
        <v>99.644999999999996</v>
      </c>
      <c r="E173" s="332"/>
      <c r="F173" s="333"/>
      <c r="G173" s="334"/>
      <c r="H173" s="334"/>
      <c r="I173" s="331"/>
      <c r="J173" s="336">
        <v>234089.39</v>
      </c>
      <c r="K173" s="336">
        <v>234089.39</v>
      </c>
      <c r="L173" s="336">
        <v>233258.37</v>
      </c>
      <c r="M173" s="337">
        <v>2</v>
      </c>
    </row>
    <row r="174" spans="2:13" s="98" customFormat="1" ht="28.5" x14ac:dyDescent="0.8">
      <c r="B174" s="330" t="s">
        <v>263</v>
      </c>
      <c r="C174" s="331" t="s">
        <v>188</v>
      </c>
      <c r="D174" s="332">
        <v>99.65</v>
      </c>
      <c r="E174" s="332"/>
      <c r="F174" s="333"/>
      <c r="G174" s="334"/>
      <c r="H174" s="334"/>
      <c r="I174" s="331"/>
      <c r="J174" s="336">
        <v>1222783.2800000003</v>
      </c>
      <c r="K174" s="336">
        <v>1222783.2800000003</v>
      </c>
      <c r="L174" s="336">
        <v>1218503.5299999998</v>
      </c>
      <c r="M174" s="337">
        <v>7</v>
      </c>
    </row>
    <row r="175" spans="2:13" s="98" customFormat="1" ht="28.5" x14ac:dyDescent="0.8">
      <c r="B175" s="330" t="s">
        <v>263</v>
      </c>
      <c r="C175" s="331" t="s">
        <v>188</v>
      </c>
      <c r="D175" s="332">
        <v>99.650099999999995</v>
      </c>
      <c r="E175" s="332"/>
      <c r="F175" s="333"/>
      <c r="G175" s="334"/>
      <c r="H175" s="334"/>
      <c r="I175" s="331"/>
      <c r="J175" s="336">
        <v>251172.75</v>
      </c>
      <c r="K175" s="336">
        <v>251172.75</v>
      </c>
      <c r="L175" s="336">
        <v>250293.9</v>
      </c>
      <c r="M175" s="337">
        <v>1</v>
      </c>
    </row>
    <row r="176" spans="2:13" s="98" customFormat="1" ht="28.5" x14ac:dyDescent="0.8">
      <c r="B176" s="330" t="s">
        <v>263</v>
      </c>
      <c r="C176" s="331" t="s">
        <v>188</v>
      </c>
      <c r="D176" s="332">
        <v>99.66</v>
      </c>
      <c r="E176" s="332"/>
      <c r="F176" s="333"/>
      <c r="G176" s="334"/>
      <c r="H176" s="334"/>
      <c r="I176" s="331"/>
      <c r="J176" s="336">
        <v>224579.81</v>
      </c>
      <c r="K176" s="336">
        <v>224579.81</v>
      </c>
      <c r="L176" s="336">
        <v>223816.24</v>
      </c>
      <c r="M176" s="337">
        <v>1</v>
      </c>
    </row>
    <row r="177" spans="2:13" s="98" customFormat="1" ht="28.5" x14ac:dyDescent="0.8">
      <c r="B177" s="330" t="s">
        <v>263</v>
      </c>
      <c r="C177" s="331" t="s">
        <v>188</v>
      </c>
      <c r="D177" s="332">
        <v>99.6601</v>
      </c>
      <c r="E177" s="332"/>
      <c r="F177" s="333"/>
      <c r="G177" s="334"/>
      <c r="H177" s="334"/>
      <c r="I177" s="331"/>
      <c r="J177" s="336">
        <v>63881.71</v>
      </c>
      <c r="K177" s="336">
        <v>63881.71</v>
      </c>
      <c r="L177" s="336">
        <v>63664.58</v>
      </c>
      <c r="M177" s="337">
        <v>1</v>
      </c>
    </row>
    <row r="178" spans="2:13" s="98" customFormat="1" ht="28.5" x14ac:dyDescent="0.8">
      <c r="B178" s="330" t="s">
        <v>263</v>
      </c>
      <c r="C178" s="331" t="s">
        <v>188</v>
      </c>
      <c r="D178" s="332">
        <v>99.67</v>
      </c>
      <c r="E178" s="332"/>
      <c r="F178" s="333"/>
      <c r="G178" s="334"/>
      <c r="H178" s="334"/>
      <c r="I178" s="331"/>
      <c r="J178" s="336">
        <v>275013.93</v>
      </c>
      <c r="K178" s="336">
        <v>275013.93</v>
      </c>
      <c r="L178" s="336">
        <v>274106.38</v>
      </c>
      <c r="M178" s="337">
        <v>1</v>
      </c>
    </row>
    <row r="179" spans="2:13" s="98" customFormat="1" ht="28.5" x14ac:dyDescent="0.8">
      <c r="B179" s="330" t="s">
        <v>263</v>
      </c>
      <c r="C179" s="331" t="s">
        <v>188</v>
      </c>
      <c r="D179" s="332">
        <v>99.671000000000006</v>
      </c>
      <c r="E179" s="332"/>
      <c r="F179" s="333"/>
      <c r="G179" s="334"/>
      <c r="H179" s="334"/>
      <c r="I179" s="331"/>
      <c r="J179" s="336">
        <v>150644.44</v>
      </c>
      <c r="K179" s="336">
        <v>150644.44</v>
      </c>
      <c r="L179" s="336">
        <v>150148.82</v>
      </c>
      <c r="M179" s="337">
        <v>1</v>
      </c>
    </row>
    <row r="180" spans="2:13" s="98" customFormat="1" ht="28.5" x14ac:dyDescent="0.8">
      <c r="B180" s="330" t="s">
        <v>263</v>
      </c>
      <c r="C180" s="331" t="s">
        <v>188</v>
      </c>
      <c r="D180" s="332">
        <v>99.68</v>
      </c>
      <c r="E180" s="332"/>
      <c r="F180" s="333"/>
      <c r="G180" s="334"/>
      <c r="H180" s="334"/>
      <c r="I180" s="331"/>
      <c r="J180" s="336">
        <v>544790.78</v>
      </c>
      <c r="K180" s="336">
        <v>544790.78</v>
      </c>
      <c r="L180" s="336">
        <v>543047.43999999994</v>
      </c>
      <c r="M180" s="337">
        <v>4</v>
      </c>
    </row>
    <row r="181" spans="2:13" s="98" customFormat="1" ht="28.5" x14ac:dyDescent="0.8">
      <c r="B181" s="330" t="s">
        <v>263</v>
      </c>
      <c r="C181" s="331" t="s">
        <v>188</v>
      </c>
      <c r="D181" s="332">
        <v>99.7</v>
      </c>
      <c r="E181" s="332"/>
      <c r="F181" s="333"/>
      <c r="G181" s="334"/>
      <c r="H181" s="334"/>
      <c r="I181" s="331"/>
      <c r="J181" s="336">
        <v>987561.29</v>
      </c>
      <c r="K181" s="336">
        <v>987561.29</v>
      </c>
      <c r="L181" s="336">
        <v>984598.6</v>
      </c>
      <c r="M181" s="337">
        <v>5</v>
      </c>
    </row>
    <row r="182" spans="2:13" s="98" customFormat="1" ht="28.5" x14ac:dyDescent="0.8">
      <c r="B182" s="330" t="s">
        <v>263</v>
      </c>
      <c r="C182" s="331" t="s">
        <v>188</v>
      </c>
      <c r="D182" s="332">
        <v>99.705600000000004</v>
      </c>
      <c r="E182" s="332"/>
      <c r="F182" s="333"/>
      <c r="G182" s="334"/>
      <c r="H182" s="334"/>
      <c r="I182" s="331"/>
      <c r="J182" s="336">
        <v>330000</v>
      </c>
      <c r="K182" s="336">
        <v>330000</v>
      </c>
      <c r="L182" s="336">
        <v>329028.47999999998</v>
      </c>
      <c r="M182" s="337">
        <v>1</v>
      </c>
    </row>
    <row r="183" spans="2:13" s="98" customFormat="1" ht="28.5" x14ac:dyDescent="0.8">
      <c r="B183" s="330" t="s">
        <v>263</v>
      </c>
      <c r="C183" s="331" t="s">
        <v>188</v>
      </c>
      <c r="D183" s="332">
        <v>99.71</v>
      </c>
      <c r="E183" s="332"/>
      <c r="F183" s="333"/>
      <c r="G183" s="334"/>
      <c r="H183" s="334"/>
      <c r="I183" s="331"/>
      <c r="J183" s="336">
        <v>236546.05</v>
      </c>
      <c r="K183" s="336">
        <v>236546.05</v>
      </c>
      <c r="L183" s="336">
        <v>235860.06</v>
      </c>
      <c r="M183" s="337">
        <v>2</v>
      </c>
    </row>
    <row r="184" spans="2:13" s="98" customFormat="1" ht="28.5" x14ac:dyDescent="0.8">
      <c r="B184" s="330" t="s">
        <v>263</v>
      </c>
      <c r="C184" s="331" t="s">
        <v>188</v>
      </c>
      <c r="D184" s="332">
        <v>99.710499999999996</v>
      </c>
      <c r="E184" s="332"/>
      <c r="F184" s="333"/>
      <c r="G184" s="334"/>
      <c r="H184" s="334"/>
      <c r="I184" s="331"/>
      <c r="J184" s="336">
        <v>216022.53</v>
      </c>
      <c r="K184" s="336">
        <v>216022.53</v>
      </c>
      <c r="L184" s="336">
        <v>215397.14</v>
      </c>
      <c r="M184" s="337">
        <v>1</v>
      </c>
    </row>
    <row r="185" spans="2:13" s="98" customFormat="1" ht="28.5" x14ac:dyDescent="0.8">
      <c r="B185" s="330" t="s">
        <v>263</v>
      </c>
      <c r="C185" s="331" t="s">
        <v>188</v>
      </c>
      <c r="D185" s="332">
        <v>99.720299999999995</v>
      </c>
      <c r="E185" s="332"/>
      <c r="F185" s="333"/>
      <c r="G185" s="334"/>
      <c r="H185" s="334"/>
      <c r="I185" s="331"/>
      <c r="J185" s="336">
        <v>101674.15</v>
      </c>
      <c r="K185" s="336">
        <v>101674.15</v>
      </c>
      <c r="L185" s="336">
        <v>101389.77</v>
      </c>
      <c r="M185" s="337">
        <v>1</v>
      </c>
    </row>
    <row r="186" spans="2:13" s="98" customFormat="1" ht="28.5" x14ac:dyDescent="0.8">
      <c r="B186" s="330" t="s">
        <v>263</v>
      </c>
      <c r="C186" s="331" t="s">
        <v>188</v>
      </c>
      <c r="D186" s="332">
        <v>99.734999999999999</v>
      </c>
      <c r="E186" s="332"/>
      <c r="F186" s="333"/>
      <c r="G186" s="334"/>
      <c r="H186" s="334"/>
      <c r="I186" s="331"/>
      <c r="J186" s="336">
        <v>793651.1</v>
      </c>
      <c r="K186" s="336">
        <v>793651.1</v>
      </c>
      <c r="L186" s="336">
        <v>791547.92999999993</v>
      </c>
      <c r="M186" s="337">
        <v>2</v>
      </c>
    </row>
    <row r="187" spans="2:13" s="98" customFormat="1" ht="28.5" x14ac:dyDescent="0.8">
      <c r="B187" s="330" t="s">
        <v>263</v>
      </c>
      <c r="C187" s="331" t="s">
        <v>188</v>
      </c>
      <c r="D187" s="332">
        <v>99.74</v>
      </c>
      <c r="E187" s="332"/>
      <c r="F187" s="333"/>
      <c r="G187" s="334"/>
      <c r="H187" s="334"/>
      <c r="I187" s="331"/>
      <c r="J187" s="336">
        <v>150000</v>
      </c>
      <c r="K187" s="336">
        <v>150000</v>
      </c>
      <c r="L187" s="336">
        <v>149610</v>
      </c>
      <c r="M187" s="337">
        <v>1</v>
      </c>
    </row>
    <row r="188" spans="2:13" s="98" customFormat="1" ht="28.5" x14ac:dyDescent="0.8">
      <c r="B188" s="330" t="s">
        <v>263</v>
      </c>
      <c r="C188" s="331" t="s">
        <v>188</v>
      </c>
      <c r="D188" s="332">
        <v>99.75</v>
      </c>
      <c r="E188" s="332"/>
      <c r="F188" s="333"/>
      <c r="G188" s="334"/>
      <c r="H188" s="334"/>
      <c r="I188" s="331"/>
      <c r="J188" s="336">
        <v>1041250.66</v>
      </c>
      <c r="K188" s="336">
        <v>1041250.66</v>
      </c>
      <c r="L188" s="336">
        <v>1038647.54</v>
      </c>
      <c r="M188" s="337">
        <v>2</v>
      </c>
    </row>
    <row r="189" spans="2:13" s="98" customFormat="1" ht="28.5" x14ac:dyDescent="0.8">
      <c r="B189" s="330" t="s">
        <v>263</v>
      </c>
      <c r="C189" s="331" t="s">
        <v>188</v>
      </c>
      <c r="D189" s="332">
        <v>99.78</v>
      </c>
      <c r="E189" s="332"/>
      <c r="F189" s="333"/>
      <c r="G189" s="334"/>
      <c r="H189" s="334"/>
      <c r="I189" s="331"/>
      <c r="J189" s="336">
        <v>712808.95</v>
      </c>
      <c r="K189" s="336">
        <v>712808.95</v>
      </c>
      <c r="L189" s="336">
        <v>711240.77</v>
      </c>
      <c r="M189" s="337">
        <v>1</v>
      </c>
    </row>
    <row r="190" spans="2:13" s="98" customFormat="1" ht="28.5" x14ac:dyDescent="0.8">
      <c r="B190" s="330" t="s">
        <v>263</v>
      </c>
      <c r="C190" s="331" t="s">
        <v>188</v>
      </c>
      <c r="D190" s="332">
        <v>99.79</v>
      </c>
      <c r="E190" s="332"/>
      <c r="F190" s="333"/>
      <c r="G190" s="334"/>
      <c r="H190" s="334"/>
      <c r="I190" s="331"/>
      <c r="J190" s="336">
        <v>471494.83</v>
      </c>
      <c r="K190" s="336">
        <v>471494.83</v>
      </c>
      <c r="L190" s="336">
        <v>470504.69</v>
      </c>
      <c r="M190" s="337">
        <v>1</v>
      </c>
    </row>
    <row r="191" spans="2:13" s="98" customFormat="1" ht="28.5" x14ac:dyDescent="0.8">
      <c r="B191" s="330" t="s">
        <v>263</v>
      </c>
      <c r="C191" s="331" t="s">
        <v>188</v>
      </c>
      <c r="D191" s="332">
        <v>99.8001</v>
      </c>
      <c r="E191" s="332"/>
      <c r="F191" s="333"/>
      <c r="G191" s="334"/>
      <c r="H191" s="334"/>
      <c r="I191" s="331"/>
      <c r="J191" s="336">
        <v>223476.67</v>
      </c>
      <c r="K191" s="336">
        <v>223476.67</v>
      </c>
      <c r="L191" s="336">
        <v>223029.94</v>
      </c>
      <c r="M191" s="337">
        <v>1</v>
      </c>
    </row>
    <row r="192" spans="2:13" s="98" customFormat="1" ht="28.5" x14ac:dyDescent="0.8">
      <c r="B192" s="330" t="s">
        <v>263</v>
      </c>
      <c r="C192" s="331" t="s">
        <v>188</v>
      </c>
      <c r="D192" s="332">
        <v>99.8005</v>
      </c>
      <c r="E192" s="332"/>
      <c r="F192" s="333"/>
      <c r="G192" s="334"/>
      <c r="H192" s="334"/>
      <c r="I192" s="331"/>
      <c r="J192" s="336">
        <v>154341.31</v>
      </c>
      <c r="K192" s="336">
        <v>154341.31</v>
      </c>
      <c r="L192" s="336">
        <v>154033.4</v>
      </c>
      <c r="M192" s="337">
        <v>1</v>
      </c>
    </row>
    <row r="193" spans="2:13" s="98" customFormat="1" ht="28.5" x14ac:dyDescent="0.8">
      <c r="B193" s="330" t="s">
        <v>263</v>
      </c>
      <c r="C193" s="331" t="s">
        <v>188</v>
      </c>
      <c r="D193" s="332">
        <v>99.82</v>
      </c>
      <c r="E193" s="332"/>
      <c r="F193" s="333"/>
      <c r="G193" s="334"/>
      <c r="H193" s="334"/>
      <c r="I193" s="331"/>
      <c r="J193" s="336">
        <v>1027085.13</v>
      </c>
      <c r="K193" s="336">
        <v>1027085.13</v>
      </c>
      <c r="L193" s="336">
        <v>1025236.38</v>
      </c>
      <c r="M193" s="337">
        <v>1</v>
      </c>
    </row>
    <row r="194" spans="2:13" s="98" customFormat="1" ht="28.5" x14ac:dyDescent="0.8">
      <c r="B194" s="330" t="s">
        <v>263</v>
      </c>
      <c r="C194" s="331" t="s">
        <v>188</v>
      </c>
      <c r="D194" s="332">
        <v>99.825000000000003</v>
      </c>
      <c r="E194" s="332"/>
      <c r="F194" s="333"/>
      <c r="G194" s="334"/>
      <c r="H194" s="334"/>
      <c r="I194" s="331"/>
      <c r="J194" s="336">
        <v>423245.95</v>
      </c>
      <c r="K194" s="336">
        <v>423245.95</v>
      </c>
      <c r="L194" s="336">
        <v>422505.27</v>
      </c>
      <c r="M194" s="337">
        <v>1</v>
      </c>
    </row>
    <row r="195" spans="2:13" s="98" customFormat="1" ht="28.5" x14ac:dyDescent="0.8">
      <c r="B195" s="317" t="s">
        <v>204</v>
      </c>
      <c r="C195" s="324"/>
      <c r="D195" s="325"/>
      <c r="E195" s="325"/>
      <c r="F195" s="326"/>
      <c r="G195" s="327"/>
      <c r="H195" s="327"/>
      <c r="I195" s="324"/>
      <c r="J195" s="328">
        <f>SUM(J134:J194)</f>
        <v>11917961.600000001</v>
      </c>
      <c r="K195" s="328">
        <f t="shared" ref="K195:L195" si="12">SUM(K134:K194)</f>
        <v>11917961.600000001</v>
      </c>
      <c r="L195" s="328">
        <f t="shared" si="12"/>
        <v>11879942.689999998</v>
      </c>
      <c r="M195" s="329">
        <f>SUM(M134:M194)</f>
        <v>115</v>
      </c>
    </row>
    <row r="196" spans="2:13" s="98" customFormat="1" ht="28.5" x14ac:dyDescent="0.8">
      <c r="B196" s="317" t="s">
        <v>264</v>
      </c>
      <c r="C196" s="324"/>
      <c r="D196" s="325"/>
      <c r="E196" s="325"/>
      <c r="F196" s="326"/>
      <c r="G196" s="327"/>
      <c r="H196" s="327"/>
      <c r="I196" s="324"/>
      <c r="J196" s="328"/>
      <c r="K196" s="328"/>
      <c r="L196" s="328"/>
      <c r="M196" s="329"/>
    </row>
    <row r="197" spans="2:13" s="98" customFormat="1" ht="28.5" x14ac:dyDescent="0.8">
      <c r="B197" s="330" t="s">
        <v>263</v>
      </c>
      <c r="C197" s="331" t="s">
        <v>188</v>
      </c>
      <c r="D197" s="332">
        <v>90.01</v>
      </c>
      <c r="E197" s="332"/>
      <c r="F197" s="333"/>
      <c r="G197" s="334"/>
      <c r="H197" s="334"/>
      <c r="I197" s="331"/>
      <c r="J197" s="336">
        <v>180.53</v>
      </c>
      <c r="K197" s="336">
        <v>180.53</v>
      </c>
      <c r="L197" s="336">
        <v>162.5</v>
      </c>
      <c r="M197" s="337">
        <v>1</v>
      </c>
    </row>
    <row r="198" spans="2:13" s="98" customFormat="1" ht="28.5" x14ac:dyDescent="0.8">
      <c r="B198" s="330" t="s">
        <v>263</v>
      </c>
      <c r="C198" s="331" t="s">
        <v>188</v>
      </c>
      <c r="D198" s="332">
        <v>92</v>
      </c>
      <c r="E198" s="332"/>
      <c r="F198" s="333"/>
      <c r="G198" s="334"/>
      <c r="H198" s="334"/>
      <c r="I198" s="331"/>
      <c r="J198" s="336">
        <v>5467.36</v>
      </c>
      <c r="K198" s="336">
        <v>5467.36</v>
      </c>
      <c r="L198" s="336">
        <v>5029.97</v>
      </c>
      <c r="M198" s="337">
        <v>1</v>
      </c>
    </row>
    <row r="199" spans="2:13" s="98" customFormat="1" ht="28.5" x14ac:dyDescent="0.8">
      <c r="B199" s="330" t="s">
        <v>263</v>
      </c>
      <c r="C199" s="331" t="s">
        <v>188</v>
      </c>
      <c r="D199" s="332">
        <v>92.1</v>
      </c>
      <c r="E199" s="332"/>
      <c r="F199" s="333"/>
      <c r="G199" s="334"/>
      <c r="H199" s="334"/>
      <c r="I199" s="331"/>
      <c r="J199" s="336">
        <v>5467.36</v>
      </c>
      <c r="K199" s="336">
        <v>5467.36</v>
      </c>
      <c r="L199" s="336">
        <v>5035.4399999999996</v>
      </c>
      <c r="M199" s="337">
        <v>1</v>
      </c>
    </row>
    <row r="200" spans="2:13" s="98" customFormat="1" ht="28.5" x14ac:dyDescent="0.8">
      <c r="B200" s="330" t="s">
        <v>263</v>
      </c>
      <c r="C200" s="331" t="s">
        <v>188</v>
      </c>
      <c r="D200" s="332">
        <v>92.3</v>
      </c>
      <c r="E200" s="332"/>
      <c r="F200" s="333"/>
      <c r="G200" s="334"/>
      <c r="H200" s="334"/>
      <c r="I200" s="331"/>
      <c r="J200" s="336">
        <v>14252.95</v>
      </c>
      <c r="K200" s="336">
        <v>14252.95</v>
      </c>
      <c r="L200" s="336">
        <v>13155.47</v>
      </c>
      <c r="M200" s="337">
        <v>1</v>
      </c>
    </row>
    <row r="201" spans="2:13" s="98" customFormat="1" ht="28.5" x14ac:dyDescent="0.8">
      <c r="B201" s="330" t="s">
        <v>263</v>
      </c>
      <c r="C201" s="331" t="s">
        <v>188</v>
      </c>
      <c r="D201" s="332">
        <v>92.35</v>
      </c>
      <c r="E201" s="332"/>
      <c r="F201" s="333"/>
      <c r="G201" s="334"/>
      <c r="H201" s="334"/>
      <c r="I201" s="331"/>
      <c r="J201" s="336">
        <v>58208.270000000004</v>
      </c>
      <c r="K201" s="336">
        <v>58208.270000000004</v>
      </c>
      <c r="L201" s="336">
        <v>53755.33</v>
      </c>
      <c r="M201" s="337">
        <v>2</v>
      </c>
    </row>
    <row r="202" spans="2:13" s="98" customFormat="1" ht="28.5" x14ac:dyDescent="0.8">
      <c r="B202" s="330" t="s">
        <v>263</v>
      </c>
      <c r="C202" s="331" t="s">
        <v>188</v>
      </c>
      <c r="D202" s="332">
        <v>92.4</v>
      </c>
      <c r="E202" s="332"/>
      <c r="F202" s="333"/>
      <c r="G202" s="334"/>
      <c r="H202" s="334"/>
      <c r="I202" s="331"/>
      <c r="J202" s="336">
        <v>12244.5</v>
      </c>
      <c r="K202" s="336">
        <v>12244.5</v>
      </c>
      <c r="L202" s="336">
        <v>11313.92</v>
      </c>
      <c r="M202" s="337">
        <v>1</v>
      </c>
    </row>
    <row r="203" spans="2:13" s="98" customFormat="1" ht="28.5" x14ac:dyDescent="0.8">
      <c r="B203" s="330" t="s">
        <v>263</v>
      </c>
      <c r="C203" s="331" t="s">
        <v>188</v>
      </c>
      <c r="D203" s="332">
        <v>92.5</v>
      </c>
      <c r="E203" s="332"/>
      <c r="F203" s="333"/>
      <c r="G203" s="334"/>
      <c r="H203" s="334"/>
      <c r="I203" s="331"/>
      <c r="J203" s="336">
        <v>8812.2000000000007</v>
      </c>
      <c r="K203" s="336">
        <v>8812.2000000000007</v>
      </c>
      <c r="L203" s="336">
        <v>8151.29</v>
      </c>
      <c r="M203" s="337">
        <v>1</v>
      </c>
    </row>
    <row r="204" spans="2:13" s="98" customFormat="1" ht="28.5" x14ac:dyDescent="0.8">
      <c r="B204" s="330" t="s">
        <v>263</v>
      </c>
      <c r="C204" s="331" t="s">
        <v>188</v>
      </c>
      <c r="D204" s="332">
        <v>92.6</v>
      </c>
      <c r="E204" s="332"/>
      <c r="F204" s="333"/>
      <c r="G204" s="334"/>
      <c r="H204" s="334"/>
      <c r="I204" s="331"/>
      <c r="J204" s="336">
        <v>65839.62</v>
      </c>
      <c r="K204" s="336">
        <v>65839.62</v>
      </c>
      <c r="L204" s="336">
        <v>60967.49</v>
      </c>
      <c r="M204" s="337">
        <v>1</v>
      </c>
    </row>
    <row r="205" spans="2:13" s="98" customFormat="1" ht="28.5" x14ac:dyDescent="0.8">
      <c r="B205" s="330" t="s">
        <v>263</v>
      </c>
      <c r="C205" s="331" t="s">
        <v>188</v>
      </c>
      <c r="D205" s="332">
        <v>92.75</v>
      </c>
      <c r="E205" s="332"/>
      <c r="F205" s="333"/>
      <c r="G205" s="334"/>
      <c r="H205" s="334"/>
      <c r="I205" s="331"/>
      <c r="J205" s="336">
        <v>25121.45</v>
      </c>
      <c r="K205" s="336">
        <v>25121.45</v>
      </c>
      <c r="L205" s="336">
        <v>23300.14</v>
      </c>
      <c r="M205" s="337">
        <v>1</v>
      </c>
    </row>
    <row r="206" spans="2:13" s="98" customFormat="1" ht="28.5" x14ac:dyDescent="0.8">
      <c r="B206" s="330" t="s">
        <v>263</v>
      </c>
      <c r="C206" s="331" t="s">
        <v>188</v>
      </c>
      <c r="D206" s="332">
        <v>93.9</v>
      </c>
      <c r="E206" s="332"/>
      <c r="F206" s="333"/>
      <c r="G206" s="334"/>
      <c r="H206" s="334"/>
      <c r="I206" s="331"/>
      <c r="J206" s="336">
        <v>2345447.8199999998</v>
      </c>
      <c r="K206" s="336">
        <v>2345447.8199999998</v>
      </c>
      <c r="L206" s="336">
        <v>2202375.5099999998</v>
      </c>
      <c r="M206" s="337">
        <v>2</v>
      </c>
    </row>
    <row r="207" spans="2:13" s="98" customFormat="1" ht="28.5" x14ac:dyDescent="0.8">
      <c r="B207" s="317" t="s">
        <v>204</v>
      </c>
      <c r="C207" s="324"/>
      <c r="D207" s="325"/>
      <c r="E207" s="325"/>
      <c r="F207" s="326"/>
      <c r="G207" s="327"/>
      <c r="H207" s="327"/>
      <c r="I207" s="324"/>
      <c r="J207" s="328">
        <f>SUM(J197:J206)</f>
        <v>2541042.0599999996</v>
      </c>
      <c r="K207" s="328">
        <f t="shared" ref="K207:L207" si="13">SUM(K197:K206)</f>
        <v>2541042.0599999996</v>
      </c>
      <c r="L207" s="328">
        <f t="shared" si="13"/>
        <v>2383247.0599999996</v>
      </c>
      <c r="M207" s="329">
        <f>SUM(M197:M206)</f>
        <v>12</v>
      </c>
    </row>
    <row r="208" spans="2:13" s="98" customFormat="1" ht="28.5" x14ac:dyDescent="0.8">
      <c r="B208" s="317" t="s">
        <v>265</v>
      </c>
      <c r="C208" s="324"/>
      <c r="D208" s="325"/>
      <c r="E208" s="325"/>
      <c r="F208" s="326"/>
      <c r="G208" s="327"/>
      <c r="H208" s="327"/>
      <c r="I208" s="324"/>
      <c r="J208" s="328"/>
      <c r="K208" s="328"/>
      <c r="L208" s="328"/>
      <c r="M208" s="329"/>
    </row>
    <row r="209" spans="2:13" s="98" customFormat="1" ht="28.5" x14ac:dyDescent="0.8">
      <c r="B209" s="330" t="s">
        <v>266</v>
      </c>
      <c r="C209" s="331" t="s">
        <v>188</v>
      </c>
      <c r="D209" s="332">
        <v>100</v>
      </c>
      <c r="E209" s="332">
        <v>9.2714999999999996</v>
      </c>
      <c r="F209" s="333" t="s">
        <v>267</v>
      </c>
      <c r="G209" s="334">
        <v>9.1941199999999998</v>
      </c>
      <c r="H209" s="334">
        <v>9.4054500000000001</v>
      </c>
      <c r="I209" s="335" t="s">
        <v>208</v>
      </c>
      <c r="J209" s="336">
        <v>80000000</v>
      </c>
      <c r="K209" s="336">
        <v>80000000</v>
      </c>
      <c r="L209" s="336">
        <v>80000000</v>
      </c>
      <c r="M209" s="337">
        <v>3</v>
      </c>
    </row>
    <row r="210" spans="2:13" s="98" customFormat="1" ht="28.5" x14ac:dyDescent="0.8">
      <c r="B210" s="330" t="s">
        <v>268</v>
      </c>
      <c r="C210" s="331" t="s">
        <v>188</v>
      </c>
      <c r="D210" s="332">
        <v>99.995800000000003</v>
      </c>
      <c r="E210" s="332">
        <v>8.5</v>
      </c>
      <c r="F210" s="333" t="s">
        <v>269</v>
      </c>
      <c r="G210" s="334">
        <v>8.5</v>
      </c>
      <c r="H210" s="334">
        <v>8.7747899999999994</v>
      </c>
      <c r="I210" s="335" t="s">
        <v>208</v>
      </c>
      <c r="J210" s="336">
        <v>107400</v>
      </c>
      <c r="K210" s="336">
        <v>107400</v>
      </c>
      <c r="L210" s="336">
        <v>107395.58</v>
      </c>
      <c r="M210" s="337">
        <v>1</v>
      </c>
    </row>
    <row r="211" spans="2:13" s="98" customFormat="1" ht="28.5" x14ac:dyDescent="0.8">
      <c r="B211" s="330" t="s">
        <v>268</v>
      </c>
      <c r="C211" s="331" t="s">
        <v>188</v>
      </c>
      <c r="D211" s="332">
        <v>99.996899999999997</v>
      </c>
      <c r="E211" s="332">
        <v>8.5</v>
      </c>
      <c r="F211" s="333" t="s">
        <v>270</v>
      </c>
      <c r="G211" s="334">
        <v>8.5</v>
      </c>
      <c r="H211" s="334">
        <v>8.7747899999999994</v>
      </c>
      <c r="I211" s="335" t="s">
        <v>208</v>
      </c>
      <c r="J211" s="336">
        <v>100000</v>
      </c>
      <c r="K211" s="336">
        <v>100000</v>
      </c>
      <c r="L211" s="336">
        <v>99996.9</v>
      </c>
      <c r="M211" s="337">
        <v>1</v>
      </c>
    </row>
    <row r="212" spans="2:13" s="98" customFormat="1" ht="28.5" x14ac:dyDescent="0.8">
      <c r="B212" s="330" t="s">
        <v>268</v>
      </c>
      <c r="C212" s="331" t="s">
        <v>188</v>
      </c>
      <c r="D212" s="332">
        <v>99.997</v>
      </c>
      <c r="E212" s="332">
        <v>8.5</v>
      </c>
      <c r="F212" s="333" t="s">
        <v>271</v>
      </c>
      <c r="G212" s="334">
        <v>8.5</v>
      </c>
      <c r="H212" s="334">
        <v>8.7747899999999994</v>
      </c>
      <c r="I212" s="335" t="s">
        <v>208</v>
      </c>
      <c r="J212" s="336">
        <v>26790</v>
      </c>
      <c r="K212" s="336">
        <v>26790</v>
      </c>
      <c r="L212" s="336">
        <v>26789.22</v>
      </c>
      <c r="M212" s="337">
        <v>1</v>
      </c>
    </row>
    <row r="213" spans="2:13" s="98" customFormat="1" ht="28.5" x14ac:dyDescent="0.8">
      <c r="B213" s="330" t="s">
        <v>268</v>
      </c>
      <c r="C213" s="331" t="s">
        <v>188</v>
      </c>
      <c r="D213" s="332">
        <v>99.997200000000007</v>
      </c>
      <c r="E213" s="332">
        <v>8.5</v>
      </c>
      <c r="F213" s="333" t="s">
        <v>272</v>
      </c>
      <c r="G213" s="334">
        <v>8.5</v>
      </c>
      <c r="H213" s="334">
        <v>8.7747899999999994</v>
      </c>
      <c r="I213" s="335" t="s">
        <v>208</v>
      </c>
      <c r="J213" s="336">
        <v>12160</v>
      </c>
      <c r="K213" s="336">
        <v>12160</v>
      </c>
      <c r="L213" s="336">
        <v>12159.67</v>
      </c>
      <c r="M213" s="337">
        <v>1</v>
      </c>
    </row>
    <row r="214" spans="2:13" s="98" customFormat="1" ht="28.5" x14ac:dyDescent="0.8">
      <c r="B214" s="330" t="s">
        <v>268</v>
      </c>
      <c r="C214" s="331" t="s">
        <v>188</v>
      </c>
      <c r="D214" s="332">
        <v>99.998400000000004</v>
      </c>
      <c r="E214" s="332">
        <v>8.5</v>
      </c>
      <c r="F214" s="333" t="s">
        <v>273</v>
      </c>
      <c r="G214" s="334">
        <v>8.5</v>
      </c>
      <c r="H214" s="334">
        <v>8.7747899999999994</v>
      </c>
      <c r="I214" s="335" t="s">
        <v>208</v>
      </c>
      <c r="J214" s="336">
        <v>70000</v>
      </c>
      <c r="K214" s="336">
        <v>70000</v>
      </c>
      <c r="L214" s="336">
        <v>69998.880000000005</v>
      </c>
      <c r="M214" s="337">
        <v>1</v>
      </c>
    </row>
    <row r="215" spans="2:13" s="98" customFormat="1" ht="28.5" x14ac:dyDescent="0.8">
      <c r="B215" s="330" t="s">
        <v>268</v>
      </c>
      <c r="C215" s="331" t="s">
        <v>188</v>
      </c>
      <c r="D215" s="332">
        <v>100</v>
      </c>
      <c r="E215" s="332">
        <v>8.5</v>
      </c>
      <c r="F215" s="333" t="s">
        <v>274</v>
      </c>
      <c r="G215" s="334">
        <v>8.5</v>
      </c>
      <c r="H215" s="334">
        <v>8.7747899999999994</v>
      </c>
      <c r="I215" s="335" t="s">
        <v>208</v>
      </c>
      <c r="J215" s="336">
        <v>230594</v>
      </c>
      <c r="K215" s="336">
        <v>230594</v>
      </c>
      <c r="L215" s="336">
        <v>230594</v>
      </c>
      <c r="M215" s="337">
        <v>3</v>
      </c>
    </row>
    <row r="216" spans="2:13" s="98" customFormat="1" ht="28.5" x14ac:dyDescent="0.8">
      <c r="B216" s="330" t="s">
        <v>275</v>
      </c>
      <c r="C216" s="331" t="s">
        <v>188</v>
      </c>
      <c r="D216" s="332">
        <v>91.606200000000001</v>
      </c>
      <c r="E216" s="332">
        <v>6.65</v>
      </c>
      <c r="F216" s="333" t="s">
        <v>276</v>
      </c>
      <c r="G216" s="334">
        <v>8.75</v>
      </c>
      <c r="H216" s="334">
        <v>9.0413099999999993</v>
      </c>
      <c r="I216" s="335" t="s">
        <v>208</v>
      </c>
      <c r="J216" s="336">
        <v>6172000</v>
      </c>
      <c r="K216" s="336">
        <v>6172000</v>
      </c>
      <c r="L216" s="336">
        <v>5653939.7999999998</v>
      </c>
      <c r="M216" s="337">
        <v>1</v>
      </c>
    </row>
    <row r="217" spans="2:13" s="98" customFormat="1" ht="28.5" x14ac:dyDescent="0.8">
      <c r="B217" s="330" t="s">
        <v>277</v>
      </c>
      <c r="C217" s="331" t="s">
        <v>188</v>
      </c>
      <c r="D217" s="332">
        <v>94.169899999999998</v>
      </c>
      <c r="E217" s="332">
        <v>6.75</v>
      </c>
      <c r="F217" s="333" t="s">
        <v>278</v>
      </c>
      <c r="G217" s="334">
        <v>8.75</v>
      </c>
      <c r="H217" s="334">
        <v>8.9413999999999998</v>
      </c>
      <c r="I217" s="335" t="s">
        <v>208</v>
      </c>
      <c r="J217" s="336">
        <v>100000</v>
      </c>
      <c r="K217" s="336">
        <v>100000</v>
      </c>
      <c r="L217" s="336">
        <v>94169.95</v>
      </c>
      <c r="M217" s="337">
        <v>1</v>
      </c>
    </row>
    <row r="218" spans="2:13" s="98" customFormat="1" ht="28.5" x14ac:dyDescent="0.8">
      <c r="B218" s="330" t="s">
        <v>277</v>
      </c>
      <c r="C218" s="331" t="s">
        <v>188</v>
      </c>
      <c r="D218" s="332">
        <v>94.106300000000005</v>
      </c>
      <c r="E218" s="332">
        <v>6.75</v>
      </c>
      <c r="F218" s="333" t="s">
        <v>279</v>
      </c>
      <c r="G218" s="334">
        <v>8.77</v>
      </c>
      <c r="H218" s="334">
        <v>8.9622799999999998</v>
      </c>
      <c r="I218" s="335" t="s">
        <v>208</v>
      </c>
      <c r="J218" s="336">
        <v>270000</v>
      </c>
      <c r="K218" s="336">
        <v>270000</v>
      </c>
      <c r="L218" s="336">
        <v>254087.05</v>
      </c>
      <c r="M218" s="337">
        <v>1</v>
      </c>
    </row>
    <row r="219" spans="2:13" s="98" customFormat="1" ht="28.5" x14ac:dyDescent="0.8">
      <c r="B219" s="330" t="s">
        <v>280</v>
      </c>
      <c r="C219" s="331" t="s">
        <v>188</v>
      </c>
      <c r="D219" s="332">
        <v>99.567999999999998</v>
      </c>
      <c r="E219" s="332">
        <v>8.5</v>
      </c>
      <c r="F219" s="333" t="s">
        <v>281</v>
      </c>
      <c r="G219" s="334">
        <v>9</v>
      </c>
      <c r="H219" s="334">
        <v>9.3083299999999998</v>
      </c>
      <c r="I219" s="335" t="s">
        <v>208</v>
      </c>
      <c r="J219" s="336">
        <v>50000</v>
      </c>
      <c r="K219" s="336">
        <v>74985</v>
      </c>
      <c r="L219" s="336">
        <v>49784</v>
      </c>
      <c r="M219" s="337">
        <v>1</v>
      </c>
    </row>
    <row r="220" spans="2:13" s="98" customFormat="1" ht="28.5" x14ac:dyDescent="0.8">
      <c r="B220" s="330" t="s">
        <v>280</v>
      </c>
      <c r="C220" s="331" t="s">
        <v>188</v>
      </c>
      <c r="D220" s="332">
        <v>99.472999999999999</v>
      </c>
      <c r="E220" s="332">
        <v>8.5</v>
      </c>
      <c r="F220" s="333" t="s">
        <v>282</v>
      </c>
      <c r="G220" s="334">
        <v>9.1</v>
      </c>
      <c r="H220" s="334">
        <v>9.4152699999999996</v>
      </c>
      <c r="I220" s="335" t="s">
        <v>208</v>
      </c>
      <c r="J220" s="336">
        <v>70000</v>
      </c>
      <c r="K220" s="336">
        <v>104979</v>
      </c>
      <c r="L220" s="336">
        <v>69631.13</v>
      </c>
      <c r="M220" s="337">
        <v>1</v>
      </c>
    </row>
    <row r="221" spans="2:13" s="98" customFormat="1" ht="28.5" x14ac:dyDescent="0.8">
      <c r="B221" s="330" t="s">
        <v>283</v>
      </c>
      <c r="C221" s="331" t="s">
        <v>188</v>
      </c>
      <c r="D221" s="332">
        <v>99.006699999999995</v>
      </c>
      <c r="E221" s="332">
        <v>9</v>
      </c>
      <c r="F221" s="333" t="s">
        <v>284</v>
      </c>
      <c r="G221" s="334">
        <v>9.5</v>
      </c>
      <c r="H221" s="334">
        <v>9.8438199999999991</v>
      </c>
      <c r="I221" s="335" t="s">
        <v>208</v>
      </c>
      <c r="J221" s="336">
        <v>20966.400000000001</v>
      </c>
      <c r="K221" s="336">
        <v>23296</v>
      </c>
      <c r="L221" s="336">
        <v>20758.16</v>
      </c>
      <c r="M221" s="337">
        <v>2</v>
      </c>
    </row>
    <row r="222" spans="2:13" s="98" customFormat="1" ht="28.5" x14ac:dyDescent="0.8">
      <c r="B222" s="330" t="s">
        <v>283</v>
      </c>
      <c r="C222" s="331" t="s">
        <v>188</v>
      </c>
      <c r="D222" s="332">
        <v>98.983400000000003</v>
      </c>
      <c r="E222" s="332">
        <v>9</v>
      </c>
      <c r="F222" s="333" t="s">
        <v>285</v>
      </c>
      <c r="G222" s="334">
        <v>9.5</v>
      </c>
      <c r="H222" s="334">
        <v>9.8438199999999991</v>
      </c>
      <c r="I222" s="335" t="s">
        <v>208</v>
      </c>
      <c r="J222" s="336">
        <v>46377</v>
      </c>
      <c r="K222" s="336">
        <v>51530</v>
      </c>
      <c r="L222" s="336">
        <v>45905.57</v>
      </c>
      <c r="M222" s="337">
        <v>2</v>
      </c>
    </row>
    <row r="223" spans="2:13" s="98" customFormat="1" ht="28.5" x14ac:dyDescent="0.8">
      <c r="B223" s="330" t="s">
        <v>286</v>
      </c>
      <c r="C223" s="331" t="s">
        <v>188</v>
      </c>
      <c r="D223" s="332">
        <v>101.3459</v>
      </c>
      <c r="E223" s="332">
        <v>9</v>
      </c>
      <c r="F223" s="333" t="s">
        <v>287</v>
      </c>
      <c r="G223" s="334">
        <v>7.9888599999999999</v>
      </c>
      <c r="H223" s="334">
        <v>8.2314000000000007</v>
      </c>
      <c r="I223" s="335" t="s">
        <v>208</v>
      </c>
      <c r="J223" s="336">
        <v>99000</v>
      </c>
      <c r="K223" s="336">
        <v>180000</v>
      </c>
      <c r="L223" s="336">
        <v>100332.44</v>
      </c>
      <c r="M223" s="337">
        <v>3</v>
      </c>
    </row>
    <row r="224" spans="2:13" s="98" customFormat="1" ht="28.5" x14ac:dyDescent="0.8">
      <c r="B224" s="330" t="s">
        <v>286</v>
      </c>
      <c r="C224" s="331" t="s">
        <v>188</v>
      </c>
      <c r="D224" s="332">
        <v>98.781800000000004</v>
      </c>
      <c r="E224" s="332">
        <v>9</v>
      </c>
      <c r="F224" s="333" t="s">
        <v>288</v>
      </c>
      <c r="G224" s="334">
        <v>9.5</v>
      </c>
      <c r="H224" s="334">
        <v>9.8438199999999991</v>
      </c>
      <c r="I224" s="335" t="s">
        <v>208</v>
      </c>
      <c r="J224" s="336">
        <v>7000</v>
      </c>
      <c r="K224" s="336">
        <v>7000</v>
      </c>
      <c r="L224" s="336">
        <v>6914.73</v>
      </c>
      <c r="M224" s="337">
        <v>1</v>
      </c>
    </row>
    <row r="225" spans="2:13" s="98" customFormat="1" ht="28.5" x14ac:dyDescent="0.8">
      <c r="B225" s="330" t="s">
        <v>289</v>
      </c>
      <c r="C225" s="331" t="s">
        <v>188</v>
      </c>
      <c r="D225" s="332">
        <v>101.11660000000001</v>
      </c>
      <c r="E225" s="332">
        <v>9</v>
      </c>
      <c r="F225" s="333" t="s">
        <v>290</v>
      </c>
      <c r="G225" s="334">
        <v>8.2417200000000008</v>
      </c>
      <c r="H225" s="334">
        <v>8.4999599999999997</v>
      </c>
      <c r="I225" s="335" t="s">
        <v>208</v>
      </c>
      <c r="J225" s="336">
        <v>42000</v>
      </c>
      <c r="K225" s="336">
        <v>60000</v>
      </c>
      <c r="L225" s="336">
        <v>42468.959999999999</v>
      </c>
      <c r="M225" s="337">
        <v>3</v>
      </c>
    </row>
    <row r="226" spans="2:13" s="98" customFormat="1" ht="28.5" x14ac:dyDescent="0.8">
      <c r="B226" s="330" t="s">
        <v>289</v>
      </c>
      <c r="C226" s="331" t="s">
        <v>188</v>
      </c>
      <c r="D226" s="332">
        <v>98.896799999999999</v>
      </c>
      <c r="E226" s="332">
        <v>8</v>
      </c>
      <c r="F226" s="333" t="s">
        <v>291</v>
      </c>
      <c r="G226" s="334">
        <v>8.6</v>
      </c>
      <c r="H226" s="334">
        <v>8.8813399999999998</v>
      </c>
      <c r="I226" s="335" t="s">
        <v>208</v>
      </c>
      <c r="J226" s="336">
        <v>60000</v>
      </c>
      <c r="K226" s="336">
        <v>75000</v>
      </c>
      <c r="L226" s="336">
        <v>59338.09</v>
      </c>
      <c r="M226" s="337">
        <v>1</v>
      </c>
    </row>
    <row r="227" spans="2:13" s="98" customFormat="1" ht="28.5" x14ac:dyDescent="0.8">
      <c r="B227" s="330" t="s">
        <v>289</v>
      </c>
      <c r="C227" s="331" t="s">
        <v>188</v>
      </c>
      <c r="D227" s="332">
        <v>99.701400000000007</v>
      </c>
      <c r="E227" s="332">
        <v>9</v>
      </c>
      <c r="F227" s="333" t="s">
        <v>292</v>
      </c>
      <c r="G227" s="334">
        <v>9.25</v>
      </c>
      <c r="H227" s="334">
        <v>9.5758299999999998</v>
      </c>
      <c r="I227" s="335" t="s">
        <v>208</v>
      </c>
      <c r="J227" s="336">
        <v>49178.2</v>
      </c>
      <c r="K227" s="336">
        <v>53647</v>
      </c>
      <c r="L227" s="336">
        <v>49031.4</v>
      </c>
      <c r="M227" s="337">
        <v>1</v>
      </c>
    </row>
    <row r="228" spans="2:13" s="98" customFormat="1" ht="28.5" x14ac:dyDescent="0.8">
      <c r="B228" s="330" t="s">
        <v>293</v>
      </c>
      <c r="C228" s="331" t="s">
        <v>188</v>
      </c>
      <c r="D228" s="332">
        <v>99.586100000000002</v>
      </c>
      <c r="E228" s="332">
        <v>8</v>
      </c>
      <c r="F228" s="333" t="s">
        <v>294</v>
      </c>
      <c r="G228" s="334">
        <v>8.5</v>
      </c>
      <c r="H228" s="334">
        <v>8.7747899999999994</v>
      </c>
      <c r="I228" s="335" t="s">
        <v>208</v>
      </c>
      <c r="J228" s="336">
        <v>124444.45</v>
      </c>
      <c r="K228" s="336">
        <v>414814.83</v>
      </c>
      <c r="L228" s="336">
        <v>123929.44</v>
      </c>
      <c r="M228" s="337">
        <v>2</v>
      </c>
    </row>
    <row r="229" spans="2:13" s="98" customFormat="1" ht="28.5" x14ac:dyDescent="0.8">
      <c r="B229" s="330" t="s">
        <v>295</v>
      </c>
      <c r="C229" s="331" t="s">
        <v>188</v>
      </c>
      <c r="D229" s="332">
        <v>103.1579</v>
      </c>
      <c r="E229" s="332">
        <v>8.5</v>
      </c>
      <c r="F229" s="333" t="s">
        <v>296</v>
      </c>
      <c r="G229" s="334">
        <v>7.0344600000000002</v>
      </c>
      <c r="H229" s="334">
        <v>7.2222099999999996</v>
      </c>
      <c r="I229" s="335" t="s">
        <v>208</v>
      </c>
      <c r="J229" s="336">
        <v>30000</v>
      </c>
      <c r="K229" s="336">
        <v>31578.959999999999</v>
      </c>
      <c r="L229" s="336">
        <v>30947.37</v>
      </c>
      <c r="M229" s="337">
        <v>3</v>
      </c>
    </row>
    <row r="230" spans="2:13" s="98" customFormat="1" ht="28.5" x14ac:dyDescent="0.8">
      <c r="B230" s="330" t="s">
        <v>297</v>
      </c>
      <c r="C230" s="331" t="s">
        <v>188</v>
      </c>
      <c r="D230" s="332">
        <v>99.714100000000002</v>
      </c>
      <c r="E230" s="332">
        <v>8</v>
      </c>
      <c r="F230" s="333" t="s">
        <v>298</v>
      </c>
      <c r="G230" s="334">
        <v>8.4</v>
      </c>
      <c r="H230" s="334">
        <v>8.6683199999999996</v>
      </c>
      <c r="I230" s="335" t="s">
        <v>208</v>
      </c>
      <c r="J230" s="336">
        <v>144181.81</v>
      </c>
      <c r="K230" s="336">
        <v>346036.35</v>
      </c>
      <c r="L230" s="336">
        <v>143769.60000000001</v>
      </c>
      <c r="M230" s="337">
        <v>1</v>
      </c>
    </row>
    <row r="231" spans="2:13" s="98" customFormat="1" ht="28.5" x14ac:dyDescent="0.8">
      <c r="B231" s="330" t="s">
        <v>297</v>
      </c>
      <c r="C231" s="331" t="s">
        <v>188</v>
      </c>
      <c r="D231" s="332">
        <v>99.742000000000004</v>
      </c>
      <c r="E231" s="332">
        <v>8</v>
      </c>
      <c r="F231" s="333" t="s">
        <v>299</v>
      </c>
      <c r="G231" s="334">
        <v>8.4</v>
      </c>
      <c r="H231" s="334">
        <v>8.6683199999999996</v>
      </c>
      <c r="I231" s="335" t="s">
        <v>208</v>
      </c>
      <c r="J231" s="336">
        <v>40000</v>
      </c>
      <c r="K231" s="336">
        <v>80000</v>
      </c>
      <c r="L231" s="336">
        <v>39896.81</v>
      </c>
      <c r="M231" s="337">
        <v>1</v>
      </c>
    </row>
    <row r="232" spans="2:13" s="98" customFormat="1" ht="28.5" x14ac:dyDescent="0.8">
      <c r="B232" s="330" t="s">
        <v>297</v>
      </c>
      <c r="C232" s="331" t="s">
        <v>188</v>
      </c>
      <c r="D232" s="332">
        <v>99.6828</v>
      </c>
      <c r="E232" s="332">
        <v>8</v>
      </c>
      <c r="F232" s="333" t="s">
        <v>300</v>
      </c>
      <c r="G232" s="334">
        <v>8.5</v>
      </c>
      <c r="H232" s="334">
        <v>8.7747899999999994</v>
      </c>
      <c r="I232" s="335" t="s">
        <v>208</v>
      </c>
      <c r="J232" s="336">
        <v>66000</v>
      </c>
      <c r="K232" s="336">
        <v>132000</v>
      </c>
      <c r="L232" s="336">
        <v>65790.66</v>
      </c>
      <c r="M232" s="337">
        <v>1</v>
      </c>
    </row>
    <row r="233" spans="2:13" s="98" customFormat="1" ht="28.5" x14ac:dyDescent="0.8">
      <c r="B233" s="330" t="s">
        <v>297</v>
      </c>
      <c r="C233" s="331" t="s">
        <v>188</v>
      </c>
      <c r="D233" s="332">
        <v>99.667000000000002</v>
      </c>
      <c r="E233" s="332">
        <v>8</v>
      </c>
      <c r="F233" s="333" t="s">
        <v>301</v>
      </c>
      <c r="G233" s="334">
        <v>8.5</v>
      </c>
      <c r="H233" s="334">
        <v>8.7747899999999994</v>
      </c>
      <c r="I233" s="335" t="s">
        <v>208</v>
      </c>
      <c r="J233" s="336">
        <v>86174.46</v>
      </c>
      <c r="K233" s="336">
        <v>172348.92</v>
      </c>
      <c r="L233" s="336">
        <v>85887.51</v>
      </c>
      <c r="M233" s="337">
        <v>1</v>
      </c>
    </row>
    <row r="234" spans="2:13" s="98" customFormat="1" ht="28.5" x14ac:dyDescent="0.8">
      <c r="B234" s="330" t="s">
        <v>297</v>
      </c>
      <c r="C234" s="331" t="s">
        <v>188</v>
      </c>
      <c r="D234" s="332">
        <v>99.665599999999998</v>
      </c>
      <c r="E234" s="332">
        <v>8</v>
      </c>
      <c r="F234" s="333" t="s">
        <v>302</v>
      </c>
      <c r="G234" s="334">
        <v>8.5</v>
      </c>
      <c r="H234" s="334">
        <v>8.7747899999999994</v>
      </c>
      <c r="I234" s="335" t="s">
        <v>208</v>
      </c>
      <c r="J234" s="336">
        <v>200080</v>
      </c>
      <c r="K234" s="336">
        <v>400160</v>
      </c>
      <c r="L234" s="336">
        <v>199410.96</v>
      </c>
      <c r="M234" s="337">
        <v>2</v>
      </c>
    </row>
    <row r="235" spans="2:13" s="98" customFormat="1" ht="28.5" x14ac:dyDescent="0.8">
      <c r="B235" s="330" t="s">
        <v>297</v>
      </c>
      <c r="C235" s="331" t="s">
        <v>188</v>
      </c>
      <c r="D235" s="332">
        <v>99.614900000000006</v>
      </c>
      <c r="E235" s="332">
        <v>8</v>
      </c>
      <c r="F235" s="333" t="s">
        <v>299</v>
      </c>
      <c r="G235" s="334">
        <v>8.6</v>
      </c>
      <c r="H235" s="334">
        <v>8.8813399999999998</v>
      </c>
      <c r="I235" s="335" t="s">
        <v>208</v>
      </c>
      <c r="J235" s="336">
        <v>97000</v>
      </c>
      <c r="K235" s="336">
        <v>194000</v>
      </c>
      <c r="L235" s="336">
        <v>96626.48</v>
      </c>
      <c r="M235" s="337">
        <v>1</v>
      </c>
    </row>
    <row r="236" spans="2:13" s="98" customFormat="1" ht="28.5" x14ac:dyDescent="0.8">
      <c r="B236" s="330" t="s">
        <v>303</v>
      </c>
      <c r="C236" s="331" t="s">
        <v>188</v>
      </c>
      <c r="D236" s="332">
        <v>99.326099999999997</v>
      </c>
      <c r="E236" s="332">
        <v>8.5</v>
      </c>
      <c r="F236" s="333" t="s">
        <v>304</v>
      </c>
      <c r="G236" s="334">
        <v>9</v>
      </c>
      <c r="H236" s="334">
        <v>9.3083299999999998</v>
      </c>
      <c r="I236" s="335" t="s">
        <v>208</v>
      </c>
      <c r="J236" s="336">
        <v>259999.76</v>
      </c>
      <c r="K236" s="336">
        <v>283533</v>
      </c>
      <c r="L236" s="336">
        <v>258247.84</v>
      </c>
      <c r="M236" s="337">
        <v>1</v>
      </c>
    </row>
    <row r="237" spans="2:13" s="98" customFormat="1" ht="28.5" x14ac:dyDescent="0.8">
      <c r="B237" s="330" t="s">
        <v>305</v>
      </c>
      <c r="C237" s="331" t="s">
        <v>188</v>
      </c>
      <c r="D237" s="332">
        <v>97.275700000000001</v>
      </c>
      <c r="E237" s="332">
        <v>7</v>
      </c>
      <c r="F237" s="333" t="s">
        <v>306</v>
      </c>
      <c r="G237" s="334">
        <v>7.98</v>
      </c>
      <c r="H237" s="334">
        <v>8.1392000000000007</v>
      </c>
      <c r="I237" s="335" t="s">
        <v>208</v>
      </c>
      <c r="J237" s="336">
        <v>90000</v>
      </c>
      <c r="K237" s="336">
        <v>90000</v>
      </c>
      <c r="L237" s="336">
        <v>87548.22</v>
      </c>
      <c r="M237" s="337">
        <v>1</v>
      </c>
    </row>
    <row r="238" spans="2:13" s="98" customFormat="1" ht="28.5" x14ac:dyDescent="0.8">
      <c r="B238" s="330" t="s">
        <v>307</v>
      </c>
      <c r="C238" s="331" t="s">
        <v>188</v>
      </c>
      <c r="D238" s="332">
        <v>99.993700000000004</v>
      </c>
      <c r="E238" s="332">
        <v>9.75</v>
      </c>
      <c r="F238" s="333" t="s">
        <v>308</v>
      </c>
      <c r="G238" s="334">
        <v>9.75</v>
      </c>
      <c r="H238" s="334">
        <v>10.112310000000001</v>
      </c>
      <c r="I238" s="335" t="s">
        <v>208</v>
      </c>
      <c r="J238" s="336">
        <v>313450</v>
      </c>
      <c r="K238" s="336">
        <v>313450</v>
      </c>
      <c r="L238" s="336">
        <v>313430.25</v>
      </c>
      <c r="M238" s="337">
        <v>1</v>
      </c>
    </row>
    <row r="239" spans="2:13" s="98" customFormat="1" ht="28.5" x14ac:dyDescent="0.8">
      <c r="B239" s="330" t="s">
        <v>307</v>
      </c>
      <c r="C239" s="331" t="s">
        <v>188</v>
      </c>
      <c r="D239" s="332">
        <v>99.993099999999998</v>
      </c>
      <c r="E239" s="332">
        <v>9.75</v>
      </c>
      <c r="F239" s="333" t="s">
        <v>309</v>
      </c>
      <c r="G239" s="334">
        <v>9.75</v>
      </c>
      <c r="H239" s="334">
        <v>10.112310000000001</v>
      </c>
      <c r="I239" s="335" t="s">
        <v>208</v>
      </c>
      <c r="J239" s="336">
        <v>1148422</v>
      </c>
      <c r="K239" s="336">
        <v>1148422</v>
      </c>
      <c r="L239" s="336">
        <v>1148343.6399999999</v>
      </c>
      <c r="M239" s="337">
        <v>1</v>
      </c>
    </row>
    <row r="240" spans="2:13" s="98" customFormat="1" ht="28.5" x14ac:dyDescent="0.8">
      <c r="B240" s="330" t="s">
        <v>307</v>
      </c>
      <c r="C240" s="331" t="s">
        <v>188</v>
      </c>
      <c r="D240" s="332">
        <v>99.992599999999996</v>
      </c>
      <c r="E240" s="332">
        <v>9.75</v>
      </c>
      <c r="F240" s="333" t="s">
        <v>310</v>
      </c>
      <c r="G240" s="334">
        <v>9.75</v>
      </c>
      <c r="H240" s="334">
        <v>10.112310000000001</v>
      </c>
      <c r="I240" s="335" t="s">
        <v>208</v>
      </c>
      <c r="J240" s="336">
        <v>373800</v>
      </c>
      <c r="K240" s="336">
        <v>373800</v>
      </c>
      <c r="L240" s="336">
        <v>373772.69</v>
      </c>
      <c r="M240" s="337">
        <v>1</v>
      </c>
    </row>
    <row r="241" spans="2:13" s="98" customFormat="1" ht="28.5" x14ac:dyDescent="0.8">
      <c r="B241" s="330" t="s">
        <v>311</v>
      </c>
      <c r="C241" s="331" t="s">
        <v>188</v>
      </c>
      <c r="D241" s="332">
        <v>99.576400000000007</v>
      </c>
      <c r="E241" s="332">
        <v>8.4</v>
      </c>
      <c r="F241" s="333" t="s">
        <v>312</v>
      </c>
      <c r="G241" s="334">
        <v>8.75</v>
      </c>
      <c r="H241" s="334">
        <v>9.0413099999999993</v>
      </c>
      <c r="I241" s="335" t="s">
        <v>208</v>
      </c>
      <c r="J241" s="336">
        <v>37788</v>
      </c>
      <c r="K241" s="336">
        <v>37788</v>
      </c>
      <c r="L241" s="336">
        <v>37627.949999999997</v>
      </c>
      <c r="M241" s="337">
        <v>1</v>
      </c>
    </row>
    <row r="242" spans="2:13" s="98" customFormat="1" ht="28.5" x14ac:dyDescent="0.8">
      <c r="B242" s="330" t="s">
        <v>311</v>
      </c>
      <c r="C242" s="331" t="s">
        <v>188</v>
      </c>
      <c r="D242" s="332">
        <v>99.561099999999996</v>
      </c>
      <c r="E242" s="332">
        <v>8.4</v>
      </c>
      <c r="F242" s="333" t="s">
        <v>313</v>
      </c>
      <c r="G242" s="334">
        <v>8.75</v>
      </c>
      <c r="H242" s="334">
        <v>9.0413099999999993</v>
      </c>
      <c r="I242" s="335" t="s">
        <v>208</v>
      </c>
      <c r="J242" s="336">
        <v>14819</v>
      </c>
      <c r="K242" s="336">
        <v>14819</v>
      </c>
      <c r="L242" s="336">
        <v>14753.96</v>
      </c>
      <c r="M242" s="337">
        <v>2</v>
      </c>
    </row>
    <row r="243" spans="2:13" s="98" customFormat="1" ht="28.5" x14ac:dyDescent="0.8">
      <c r="B243" s="330" t="s">
        <v>311</v>
      </c>
      <c r="C243" s="331" t="s">
        <v>188</v>
      </c>
      <c r="D243" s="332">
        <v>99.560500000000005</v>
      </c>
      <c r="E243" s="332">
        <v>8.4</v>
      </c>
      <c r="F243" s="333" t="s">
        <v>314</v>
      </c>
      <c r="G243" s="334">
        <v>8.75</v>
      </c>
      <c r="H243" s="334">
        <v>9.0413099999999993</v>
      </c>
      <c r="I243" s="335" t="s">
        <v>208</v>
      </c>
      <c r="J243" s="336">
        <v>44133</v>
      </c>
      <c r="K243" s="336">
        <v>44133</v>
      </c>
      <c r="L243" s="336">
        <v>43939.040000000001</v>
      </c>
      <c r="M243" s="337">
        <v>1</v>
      </c>
    </row>
    <row r="244" spans="2:13" s="98" customFormat="1" ht="28.5" x14ac:dyDescent="0.8">
      <c r="B244" s="330" t="s">
        <v>311</v>
      </c>
      <c r="C244" s="331" t="s">
        <v>188</v>
      </c>
      <c r="D244" s="332">
        <v>99.293199999999999</v>
      </c>
      <c r="E244" s="332">
        <v>8.5</v>
      </c>
      <c r="F244" s="333" t="s">
        <v>315</v>
      </c>
      <c r="G244" s="334">
        <v>9</v>
      </c>
      <c r="H244" s="334">
        <v>9.3083299999999998</v>
      </c>
      <c r="I244" s="335" t="s">
        <v>208</v>
      </c>
      <c r="J244" s="336">
        <v>14940</v>
      </c>
      <c r="K244" s="336">
        <v>14940</v>
      </c>
      <c r="L244" s="336">
        <v>14834.41</v>
      </c>
      <c r="M244" s="337">
        <v>1</v>
      </c>
    </row>
    <row r="245" spans="2:13" s="98" customFormat="1" ht="28.5" x14ac:dyDescent="0.8">
      <c r="B245" s="330" t="s">
        <v>316</v>
      </c>
      <c r="C245" s="331" t="s">
        <v>188</v>
      </c>
      <c r="D245" s="332">
        <v>99.444000000000003</v>
      </c>
      <c r="E245" s="332">
        <v>9</v>
      </c>
      <c r="F245" s="333" t="s">
        <v>317</v>
      </c>
      <c r="G245" s="334">
        <v>9.25</v>
      </c>
      <c r="H245" s="334">
        <v>9.5758299999999998</v>
      </c>
      <c r="I245" s="335" t="s">
        <v>208</v>
      </c>
      <c r="J245" s="336">
        <v>25000</v>
      </c>
      <c r="K245" s="336">
        <v>25000</v>
      </c>
      <c r="L245" s="336">
        <v>24861.01</v>
      </c>
      <c r="M245" s="337">
        <v>1</v>
      </c>
    </row>
    <row r="246" spans="2:13" s="98" customFormat="1" ht="28.5" x14ac:dyDescent="0.8">
      <c r="B246" s="330" t="s">
        <v>316</v>
      </c>
      <c r="C246" s="331" t="s">
        <v>188</v>
      </c>
      <c r="D246" s="332">
        <v>98.282799999999995</v>
      </c>
      <c r="E246" s="332">
        <v>9</v>
      </c>
      <c r="F246" s="333" t="s">
        <v>318</v>
      </c>
      <c r="G246" s="334">
        <v>9.6</v>
      </c>
      <c r="H246" s="334">
        <v>9.9511599999999998</v>
      </c>
      <c r="I246" s="335" t="s">
        <v>208</v>
      </c>
      <c r="J246" s="336">
        <v>500000</v>
      </c>
      <c r="K246" s="336">
        <v>500000</v>
      </c>
      <c r="L246" s="336">
        <v>491414.1</v>
      </c>
      <c r="M246" s="337">
        <v>1</v>
      </c>
    </row>
    <row r="247" spans="2:13" s="98" customFormat="1" ht="28.5" x14ac:dyDescent="0.8">
      <c r="B247" s="330" t="s">
        <v>319</v>
      </c>
      <c r="C247" s="331" t="s">
        <v>188</v>
      </c>
      <c r="D247" s="332">
        <v>100.2132</v>
      </c>
      <c r="E247" s="332">
        <v>7.5</v>
      </c>
      <c r="F247" s="333" t="s">
        <v>320</v>
      </c>
      <c r="G247" s="334">
        <v>7.4379499999999998</v>
      </c>
      <c r="H247" s="334">
        <v>7.6479999999999997</v>
      </c>
      <c r="I247" s="335" t="s">
        <v>208</v>
      </c>
      <c r="J247" s="336">
        <v>20000</v>
      </c>
      <c r="K247" s="336">
        <v>22857.14</v>
      </c>
      <c r="L247" s="336">
        <v>20042.64</v>
      </c>
      <c r="M247" s="337">
        <v>2</v>
      </c>
    </row>
    <row r="248" spans="2:13" s="98" customFormat="1" ht="28.5" x14ac:dyDescent="0.8">
      <c r="B248" s="330" t="s">
        <v>319</v>
      </c>
      <c r="C248" s="331" t="s">
        <v>188</v>
      </c>
      <c r="D248" s="332">
        <v>99.995900000000006</v>
      </c>
      <c r="E248" s="332">
        <v>8</v>
      </c>
      <c r="F248" s="333" t="s">
        <v>321</v>
      </c>
      <c r="G248" s="334">
        <v>8</v>
      </c>
      <c r="H248" s="334">
        <v>8.2432099999999995</v>
      </c>
      <c r="I248" s="335" t="s">
        <v>208</v>
      </c>
      <c r="J248" s="336">
        <v>6400</v>
      </c>
      <c r="K248" s="336">
        <v>16000</v>
      </c>
      <c r="L248" s="336">
        <v>6399.74</v>
      </c>
      <c r="M248" s="337">
        <v>2</v>
      </c>
    </row>
    <row r="249" spans="2:13" s="98" customFormat="1" ht="28.5" x14ac:dyDescent="0.8">
      <c r="B249" s="330" t="s">
        <v>319</v>
      </c>
      <c r="C249" s="331" t="s">
        <v>188</v>
      </c>
      <c r="D249" s="332">
        <v>99.995199999999997</v>
      </c>
      <c r="E249" s="332">
        <v>8</v>
      </c>
      <c r="F249" s="333" t="s">
        <v>322</v>
      </c>
      <c r="G249" s="334">
        <v>8</v>
      </c>
      <c r="H249" s="334">
        <v>8.2432099999999995</v>
      </c>
      <c r="I249" s="335" t="s">
        <v>208</v>
      </c>
      <c r="J249" s="336">
        <v>4000</v>
      </c>
      <c r="K249" s="336">
        <v>10000</v>
      </c>
      <c r="L249" s="336">
        <v>3999.81</v>
      </c>
      <c r="M249" s="337">
        <v>1</v>
      </c>
    </row>
    <row r="250" spans="2:13" s="98" customFormat="1" ht="28.5" x14ac:dyDescent="0.8">
      <c r="B250" s="330" t="s">
        <v>319</v>
      </c>
      <c r="C250" s="331" t="s">
        <v>188</v>
      </c>
      <c r="D250" s="332">
        <v>99.995000000000005</v>
      </c>
      <c r="E250" s="332">
        <v>8</v>
      </c>
      <c r="F250" s="333" t="s">
        <v>323</v>
      </c>
      <c r="G250" s="334">
        <v>8</v>
      </c>
      <c r="H250" s="334">
        <v>8.2432099999999995</v>
      </c>
      <c r="I250" s="335" t="s">
        <v>208</v>
      </c>
      <c r="J250" s="336">
        <v>5600</v>
      </c>
      <c r="K250" s="336">
        <v>14000</v>
      </c>
      <c r="L250" s="336">
        <v>5599.72</v>
      </c>
      <c r="M250" s="337">
        <v>2</v>
      </c>
    </row>
    <row r="251" spans="2:13" s="98" customFormat="1" ht="28.5" x14ac:dyDescent="0.8">
      <c r="B251" s="330" t="s">
        <v>319</v>
      </c>
      <c r="C251" s="331" t="s">
        <v>188</v>
      </c>
      <c r="D251" s="332">
        <v>99.995999999999995</v>
      </c>
      <c r="E251" s="332">
        <v>8.25</v>
      </c>
      <c r="F251" s="333" t="s">
        <v>324</v>
      </c>
      <c r="G251" s="334">
        <v>8.25</v>
      </c>
      <c r="H251" s="334">
        <v>8.5087600000000005</v>
      </c>
      <c r="I251" s="335" t="s">
        <v>208</v>
      </c>
      <c r="J251" s="336">
        <v>10180.5</v>
      </c>
      <c r="K251" s="336">
        <v>15000</v>
      </c>
      <c r="L251" s="336">
        <v>10180.09</v>
      </c>
      <c r="M251" s="337">
        <v>1</v>
      </c>
    </row>
    <row r="252" spans="2:13" s="98" customFormat="1" ht="28.5" x14ac:dyDescent="0.8">
      <c r="B252" s="330" t="s">
        <v>319</v>
      </c>
      <c r="C252" s="331" t="s">
        <v>188</v>
      </c>
      <c r="D252" s="332">
        <v>95.905199999999994</v>
      </c>
      <c r="E252" s="332">
        <v>7</v>
      </c>
      <c r="F252" s="333" t="s">
        <v>325</v>
      </c>
      <c r="G252" s="334">
        <v>8.5</v>
      </c>
      <c r="H252" s="334">
        <v>8.7747899999999994</v>
      </c>
      <c r="I252" s="335" t="s">
        <v>208</v>
      </c>
      <c r="J252" s="336">
        <v>14464.5</v>
      </c>
      <c r="K252" s="336">
        <v>15000</v>
      </c>
      <c r="L252" s="336">
        <v>13872.22</v>
      </c>
      <c r="M252" s="337">
        <v>1</v>
      </c>
    </row>
    <row r="253" spans="2:13" s="98" customFormat="1" ht="28.5" x14ac:dyDescent="0.8">
      <c r="B253" s="330" t="s">
        <v>319</v>
      </c>
      <c r="C253" s="331" t="s">
        <v>188</v>
      </c>
      <c r="D253" s="332">
        <v>95.853099999999998</v>
      </c>
      <c r="E253" s="332">
        <v>7</v>
      </c>
      <c r="F253" s="333" t="s">
        <v>326</v>
      </c>
      <c r="G253" s="334">
        <v>8.5</v>
      </c>
      <c r="H253" s="334">
        <v>8.7747899999999994</v>
      </c>
      <c r="I253" s="335" t="s">
        <v>208</v>
      </c>
      <c r="J253" s="336">
        <v>33750.5</v>
      </c>
      <c r="K253" s="336">
        <v>35000</v>
      </c>
      <c r="L253" s="336">
        <v>32350.93</v>
      </c>
      <c r="M253" s="337">
        <v>1</v>
      </c>
    </row>
    <row r="254" spans="2:13" s="98" customFormat="1" ht="28.5" x14ac:dyDescent="0.8">
      <c r="B254" s="330" t="s">
        <v>319</v>
      </c>
      <c r="C254" s="331" t="s">
        <v>188</v>
      </c>
      <c r="D254" s="332">
        <v>95.427000000000007</v>
      </c>
      <c r="E254" s="332">
        <v>7.5</v>
      </c>
      <c r="F254" s="333" t="s">
        <v>327</v>
      </c>
      <c r="G254" s="334">
        <v>8.75</v>
      </c>
      <c r="H254" s="334">
        <v>9.0413099999999993</v>
      </c>
      <c r="I254" s="335" t="s">
        <v>208</v>
      </c>
      <c r="J254" s="336">
        <v>5070</v>
      </c>
      <c r="K254" s="336">
        <v>5200</v>
      </c>
      <c r="L254" s="336">
        <v>4838.1499999999996</v>
      </c>
      <c r="M254" s="337">
        <v>1</v>
      </c>
    </row>
    <row r="255" spans="2:13" s="98" customFormat="1" ht="28.5" x14ac:dyDescent="0.8">
      <c r="B255" s="330" t="s">
        <v>328</v>
      </c>
      <c r="C255" s="331" t="s">
        <v>188</v>
      </c>
      <c r="D255" s="332">
        <v>99.077799999999996</v>
      </c>
      <c r="E255" s="332">
        <v>8</v>
      </c>
      <c r="F255" s="333" t="s">
        <v>329</v>
      </c>
      <c r="G255" s="334">
        <v>8.5000199999999992</v>
      </c>
      <c r="H255" s="334">
        <v>8.7748200000000001</v>
      </c>
      <c r="I255" s="335" t="s">
        <v>208</v>
      </c>
      <c r="J255" s="336">
        <v>240000</v>
      </c>
      <c r="K255" s="336">
        <v>300000</v>
      </c>
      <c r="L255" s="336">
        <v>237786.72</v>
      </c>
      <c r="M255" s="337">
        <v>3</v>
      </c>
    </row>
    <row r="256" spans="2:13" s="98" customFormat="1" ht="28.5" x14ac:dyDescent="0.8">
      <c r="B256" s="330" t="s">
        <v>330</v>
      </c>
      <c r="C256" s="331" t="s">
        <v>188</v>
      </c>
      <c r="D256" s="332">
        <v>96.498699999999999</v>
      </c>
      <c r="E256" s="332">
        <v>8</v>
      </c>
      <c r="F256" s="333" t="s">
        <v>331</v>
      </c>
      <c r="G256" s="334">
        <v>9.5</v>
      </c>
      <c r="H256" s="334">
        <v>9.8438199999999991</v>
      </c>
      <c r="I256" s="335" t="s">
        <v>208</v>
      </c>
      <c r="J256" s="336">
        <v>7660.04</v>
      </c>
      <c r="K256" s="336">
        <v>7757</v>
      </c>
      <c r="L256" s="336">
        <v>7391.84</v>
      </c>
      <c r="M256" s="337">
        <v>1</v>
      </c>
    </row>
    <row r="257" spans="2:13" s="98" customFormat="1" ht="28.5" x14ac:dyDescent="0.8">
      <c r="B257" s="330" t="s">
        <v>330</v>
      </c>
      <c r="C257" s="331" t="s">
        <v>188</v>
      </c>
      <c r="D257" s="332">
        <v>96.489599999999996</v>
      </c>
      <c r="E257" s="332">
        <v>8</v>
      </c>
      <c r="F257" s="333" t="s">
        <v>332</v>
      </c>
      <c r="G257" s="334">
        <v>9.5</v>
      </c>
      <c r="H257" s="334">
        <v>9.8438199999999991</v>
      </c>
      <c r="I257" s="335" t="s">
        <v>208</v>
      </c>
      <c r="J257" s="336">
        <v>150000.26</v>
      </c>
      <c r="K257" s="336">
        <v>151899</v>
      </c>
      <c r="L257" s="336">
        <v>144734.75</v>
      </c>
      <c r="M257" s="337">
        <v>1</v>
      </c>
    </row>
    <row r="258" spans="2:13" s="98" customFormat="1" ht="28.5" x14ac:dyDescent="0.8">
      <c r="B258" s="330" t="s">
        <v>330</v>
      </c>
      <c r="C258" s="331" t="s">
        <v>188</v>
      </c>
      <c r="D258" s="332">
        <v>96.483599999999996</v>
      </c>
      <c r="E258" s="332">
        <v>8</v>
      </c>
      <c r="F258" s="333" t="s">
        <v>333</v>
      </c>
      <c r="G258" s="334">
        <v>9.5</v>
      </c>
      <c r="H258" s="334">
        <v>9.8438199999999991</v>
      </c>
      <c r="I258" s="335" t="s">
        <v>208</v>
      </c>
      <c r="J258" s="336">
        <v>54032.05</v>
      </c>
      <c r="K258" s="336">
        <v>54716</v>
      </c>
      <c r="L258" s="336">
        <v>52132.09</v>
      </c>
      <c r="M258" s="337">
        <v>2</v>
      </c>
    </row>
    <row r="259" spans="2:13" s="98" customFormat="1" ht="28.5" x14ac:dyDescent="0.8">
      <c r="B259" s="330" t="s">
        <v>330</v>
      </c>
      <c r="C259" s="331" t="s">
        <v>188</v>
      </c>
      <c r="D259" s="332">
        <v>96.471599999999995</v>
      </c>
      <c r="E259" s="332">
        <v>8</v>
      </c>
      <c r="F259" s="333" t="s">
        <v>334</v>
      </c>
      <c r="G259" s="334">
        <v>9.5</v>
      </c>
      <c r="H259" s="334">
        <v>9.8438199999999991</v>
      </c>
      <c r="I259" s="335" t="s">
        <v>208</v>
      </c>
      <c r="J259" s="336">
        <v>1781.45</v>
      </c>
      <c r="K259" s="336">
        <v>1804</v>
      </c>
      <c r="L259" s="336">
        <v>1718.59</v>
      </c>
      <c r="M259" s="337">
        <v>1</v>
      </c>
    </row>
    <row r="260" spans="2:13" s="98" customFormat="1" ht="28.5" x14ac:dyDescent="0.8">
      <c r="B260" s="330" t="s">
        <v>330</v>
      </c>
      <c r="C260" s="331" t="s">
        <v>188</v>
      </c>
      <c r="D260" s="332">
        <v>96.465599999999995</v>
      </c>
      <c r="E260" s="332">
        <v>8</v>
      </c>
      <c r="F260" s="333" t="s">
        <v>335</v>
      </c>
      <c r="G260" s="334">
        <v>9.5</v>
      </c>
      <c r="H260" s="334">
        <v>9.8438199999999991</v>
      </c>
      <c r="I260" s="335" t="s">
        <v>208</v>
      </c>
      <c r="J260" s="336">
        <v>48844.71</v>
      </c>
      <c r="K260" s="336">
        <v>49463</v>
      </c>
      <c r="L260" s="336">
        <v>47118.39</v>
      </c>
      <c r="M260" s="337">
        <v>1</v>
      </c>
    </row>
    <row r="261" spans="2:13" s="98" customFormat="1" ht="28.5" x14ac:dyDescent="0.8">
      <c r="B261" s="330" t="s">
        <v>330</v>
      </c>
      <c r="C261" s="331" t="s">
        <v>188</v>
      </c>
      <c r="D261" s="332">
        <v>96.462699999999998</v>
      </c>
      <c r="E261" s="332">
        <v>8</v>
      </c>
      <c r="F261" s="333" t="s">
        <v>336</v>
      </c>
      <c r="G261" s="334">
        <v>9.5</v>
      </c>
      <c r="H261" s="334">
        <v>9.8438199999999991</v>
      </c>
      <c r="I261" s="335" t="s">
        <v>208</v>
      </c>
      <c r="J261" s="336">
        <v>989.48</v>
      </c>
      <c r="K261" s="336">
        <v>1002</v>
      </c>
      <c r="L261" s="336">
        <v>954.47</v>
      </c>
      <c r="M261" s="337">
        <v>1</v>
      </c>
    </row>
    <row r="262" spans="2:13" s="98" customFormat="1" ht="28.5" x14ac:dyDescent="0.8">
      <c r="B262" s="330" t="s">
        <v>330</v>
      </c>
      <c r="C262" s="331" t="s">
        <v>188</v>
      </c>
      <c r="D262" s="332">
        <v>96.447900000000004</v>
      </c>
      <c r="E262" s="332">
        <v>8</v>
      </c>
      <c r="F262" s="333" t="s">
        <v>337</v>
      </c>
      <c r="G262" s="334">
        <v>9.5</v>
      </c>
      <c r="H262" s="334">
        <v>9.8438199999999991</v>
      </c>
      <c r="I262" s="335" t="s">
        <v>208</v>
      </c>
      <c r="J262" s="336">
        <v>8000.73</v>
      </c>
      <c r="K262" s="336">
        <v>8102</v>
      </c>
      <c r="L262" s="336">
        <v>7716.54</v>
      </c>
      <c r="M262" s="337">
        <v>1</v>
      </c>
    </row>
    <row r="263" spans="2:13" s="98" customFormat="1" ht="28.5" x14ac:dyDescent="0.8">
      <c r="B263" s="330" t="s">
        <v>330</v>
      </c>
      <c r="C263" s="331" t="s">
        <v>188</v>
      </c>
      <c r="D263" s="332">
        <v>96.481999999999999</v>
      </c>
      <c r="E263" s="332">
        <v>8</v>
      </c>
      <c r="F263" s="333" t="s">
        <v>338</v>
      </c>
      <c r="G263" s="334">
        <v>9.5</v>
      </c>
      <c r="H263" s="334">
        <v>9.8438199999999991</v>
      </c>
      <c r="I263" s="335" t="s">
        <v>208</v>
      </c>
      <c r="J263" s="336">
        <v>142495</v>
      </c>
      <c r="K263" s="336">
        <v>142495</v>
      </c>
      <c r="L263" s="336">
        <v>137482.04999999999</v>
      </c>
      <c r="M263" s="337">
        <v>1</v>
      </c>
    </row>
    <row r="264" spans="2:13" s="98" customFormat="1" ht="28.5" x14ac:dyDescent="0.8">
      <c r="B264" s="330" t="s">
        <v>330</v>
      </c>
      <c r="C264" s="331" t="s">
        <v>188</v>
      </c>
      <c r="D264" s="332">
        <v>96.471699999999998</v>
      </c>
      <c r="E264" s="332">
        <v>8</v>
      </c>
      <c r="F264" s="333" t="s">
        <v>339</v>
      </c>
      <c r="G264" s="334">
        <v>9.5</v>
      </c>
      <c r="H264" s="334">
        <v>9.8438199999999991</v>
      </c>
      <c r="I264" s="335" t="s">
        <v>208</v>
      </c>
      <c r="J264" s="336">
        <v>30000</v>
      </c>
      <c r="K264" s="336">
        <v>30000</v>
      </c>
      <c r="L264" s="336">
        <v>28941.51</v>
      </c>
      <c r="M264" s="337">
        <v>1</v>
      </c>
    </row>
    <row r="265" spans="2:13" s="98" customFormat="1" ht="28.5" x14ac:dyDescent="0.8">
      <c r="B265" s="330" t="s">
        <v>330</v>
      </c>
      <c r="C265" s="331" t="s">
        <v>188</v>
      </c>
      <c r="D265" s="332">
        <v>96.464799999999997</v>
      </c>
      <c r="E265" s="332">
        <v>8</v>
      </c>
      <c r="F265" s="333" t="s">
        <v>340</v>
      </c>
      <c r="G265" s="334">
        <v>9.5</v>
      </c>
      <c r="H265" s="334">
        <v>9.8438199999999991</v>
      </c>
      <c r="I265" s="335" t="s">
        <v>208</v>
      </c>
      <c r="J265" s="336">
        <v>679</v>
      </c>
      <c r="K265" s="336">
        <v>679</v>
      </c>
      <c r="L265" s="336">
        <v>655</v>
      </c>
      <c r="M265" s="337">
        <v>1</v>
      </c>
    </row>
    <row r="266" spans="2:13" s="98" customFormat="1" ht="28.5" x14ac:dyDescent="0.8">
      <c r="B266" s="330" t="s">
        <v>341</v>
      </c>
      <c r="C266" s="331" t="s">
        <v>188</v>
      </c>
      <c r="D266" s="332">
        <v>99.995800000000003</v>
      </c>
      <c r="E266" s="332">
        <v>8</v>
      </c>
      <c r="F266" s="333" t="s">
        <v>342</v>
      </c>
      <c r="G266" s="334">
        <v>8</v>
      </c>
      <c r="H266" s="334">
        <v>8.2432099999999995</v>
      </c>
      <c r="I266" s="335" t="s">
        <v>208</v>
      </c>
      <c r="J266" s="336">
        <v>3000</v>
      </c>
      <c r="K266" s="336">
        <v>8000</v>
      </c>
      <c r="L266" s="336">
        <v>2999.88</v>
      </c>
      <c r="M266" s="337">
        <v>1</v>
      </c>
    </row>
    <row r="267" spans="2:13" s="98" customFormat="1" ht="28.5" x14ac:dyDescent="0.8">
      <c r="B267" s="330" t="s">
        <v>341</v>
      </c>
      <c r="C267" s="331" t="s">
        <v>188</v>
      </c>
      <c r="D267" s="332">
        <v>99.995000000000005</v>
      </c>
      <c r="E267" s="332">
        <v>8</v>
      </c>
      <c r="F267" s="333" t="s">
        <v>343</v>
      </c>
      <c r="G267" s="334">
        <v>8</v>
      </c>
      <c r="H267" s="334">
        <v>8.2432099999999995</v>
      </c>
      <c r="I267" s="335" t="s">
        <v>208</v>
      </c>
      <c r="J267" s="336">
        <v>1875</v>
      </c>
      <c r="K267" s="336">
        <v>5000</v>
      </c>
      <c r="L267" s="336">
        <v>1874.91</v>
      </c>
      <c r="M267" s="337">
        <v>1</v>
      </c>
    </row>
    <row r="268" spans="2:13" s="98" customFormat="1" ht="28.5" x14ac:dyDescent="0.8">
      <c r="B268" s="330" t="s">
        <v>344</v>
      </c>
      <c r="C268" s="331" t="s">
        <v>188</v>
      </c>
      <c r="D268" s="332">
        <v>102.8235</v>
      </c>
      <c r="E268" s="332">
        <v>8</v>
      </c>
      <c r="F268" s="333" t="s">
        <v>345</v>
      </c>
      <c r="G268" s="334">
        <v>6.9935200000000002</v>
      </c>
      <c r="H268" s="334">
        <v>7.1790799999999999</v>
      </c>
      <c r="I268" s="335" t="s">
        <v>208</v>
      </c>
      <c r="J268" s="336">
        <v>10000</v>
      </c>
      <c r="K268" s="336">
        <v>10309.280000000001</v>
      </c>
      <c r="L268" s="336">
        <v>10282.35</v>
      </c>
      <c r="M268" s="337">
        <v>1</v>
      </c>
    </row>
    <row r="269" spans="2:13" s="98" customFormat="1" ht="28.5" x14ac:dyDescent="0.8">
      <c r="B269" s="330" t="s">
        <v>346</v>
      </c>
      <c r="C269" s="331" t="s">
        <v>188</v>
      </c>
      <c r="D269" s="332">
        <v>100.7432</v>
      </c>
      <c r="E269" s="332">
        <v>9</v>
      </c>
      <c r="F269" s="333" t="s">
        <v>347</v>
      </c>
      <c r="G269" s="334">
        <v>8.5000099999999996</v>
      </c>
      <c r="H269" s="334">
        <v>8.7748100000000004</v>
      </c>
      <c r="I269" s="335" t="s">
        <v>208</v>
      </c>
      <c r="J269" s="336">
        <v>50622</v>
      </c>
      <c r="K269" s="336">
        <v>66000</v>
      </c>
      <c r="L269" s="336">
        <v>50998.23</v>
      </c>
      <c r="M269" s="337">
        <v>3</v>
      </c>
    </row>
    <row r="270" spans="2:13" s="98" customFormat="1" ht="28.5" x14ac:dyDescent="0.8">
      <c r="B270" s="330" t="s">
        <v>348</v>
      </c>
      <c r="C270" s="331" t="s">
        <v>188</v>
      </c>
      <c r="D270" s="332">
        <v>96.651899999999998</v>
      </c>
      <c r="E270" s="332">
        <v>7.1</v>
      </c>
      <c r="F270" s="333" t="s">
        <v>349</v>
      </c>
      <c r="G270" s="334">
        <v>8.25</v>
      </c>
      <c r="H270" s="334">
        <v>8.4201499999999996</v>
      </c>
      <c r="I270" s="335" t="s">
        <v>208</v>
      </c>
      <c r="J270" s="336">
        <v>130000</v>
      </c>
      <c r="K270" s="336">
        <v>138666.67000000001</v>
      </c>
      <c r="L270" s="336">
        <v>125647.56</v>
      </c>
      <c r="M270" s="337">
        <v>2</v>
      </c>
    </row>
    <row r="271" spans="2:13" s="98" customFormat="1" ht="28.5" x14ac:dyDescent="0.8">
      <c r="B271" s="330" t="s">
        <v>348</v>
      </c>
      <c r="C271" s="331" t="s">
        <v>188</v>
      </c>
      <c r="D271" s="332">
        <v>96.641300000000001</v>
      </c>
      <c r="E271" s="332">
        <v>7.1</v>
      </c>
      <c r="F271" s="333" t="s">
        <v>350</v>
      </c>
      <c r="G271" s="334">
        <v>8.25</v>
      </c>
      <c r="H271" s="334">
        <v>8.4201499999999996</v>
      </c>
      <c r="I271" s="335" t="s">
        <v>208</v>
      </c>
      <c r="J271" s="336">
        <v>150000</v>
      </c>
      <c r="K271" s="336">
        <v>160000</v>
      </c>
      <c r="L271" s="336">
        <v>144962.04</v>
      </c>
      <c r="M271" s="337">
        <v>1</v>
      </c>
    </row>
    <row r="272" spans="2:13" s="98" customFormat="1" ht="28.5" x14ac:dyDescent="0.8">
      <c r="B272" s="330" t="s">
        <v>348</v>
      </c>
      <c r="C272" s="331" t="s">
        <v>188</v>
      </c>
      <c r="D272" s="332">
        <v>98.375100000000003</v>
      </c>
      <c r="E272" s="332">
        <v>7.75</v>
      </c>
      <c r="F272" s="333" t="s">
        <v>351</v>
      </c>
      <c r="G272" s="334">
        <v>8.5</v>
      </c>
      <c r="H272" s="334">
        <v>8.7747899999999994</v>
      </c>
      <c r="I272" s="335" t="s">
        <v>208</v>
      </c>
      <c r="J272" s="336">
        <v>7500000</v>
      </c>
      <c r="K272" s="336">
        <v>7500000</v>
      </c>
      <c r="L272" s="336">
        <v>7378139.6900000004</v>
      </c>
      <c r="M272" s="337">
        <v>1</v>
      </c>
    </row>
    <row r="273" spans="2:13" s="98" customFormat="1" ht="28.5" x14ac:dyDescent="0.8">
      <c r="B273" s="330" t="s">
        <v>348</v>
      </c>
      <c r="C273" s="331" t="s">
        <v>188</v>
      </c>
      <c r="D273" s="332">
        <v>98.038200000000003</v>
      </c>
      <c r="E273" s="332">
        <v>8.2799999999999994</v>
      </c>
      <c r="F273" s="333" t="s">
        <v>352</v>
      </c>
      <c r="G273" s="334">
        <v>8.9</v>
      </c>
      <c r="H273" s="334">
        <v>9.09802</v>
      </c>
      <c r="I273" s="335" t="s">
        <v>208</v>
      </c>
      <c r="J273" s="336">
        <v>750000</v>
      </c>
      <c r="K273" s="336">
        <v>750000</v>
      </c>
      <c r="L273" s="336">
        <v>735286.55</v>
      </c>
      <c r="M273" s="337">
        <v>1</v>
      </c>
    </row>
    <row r="274" spans="2:13" s="98" customFormat="1" ht="28.5" x14ac:dyDescent="0.8">
      <c r="B274" s="330" t="s">
        <v>353</v>
      </c>
      <c r="C274" s="331" t="s">
        <v>188</v>
      </c>
      <c r="D274" s="332">
        <v>100.9161</v>
      </c>
      <c r="E274" s="332">
        <v>8.5</v>
      </c>
      <c r="F274" s="333" t="s">
        <v>354</v>
      </c>
      <c r="G274" s="334">
        <v>7.7502000000000004</v>
      </c>
      <c r="H274" s="334">
        <v>7.9783600000000003</v>
      </c>
      <c r="I274" s="335" t="s">
        <v>208</v>
      </c>
      <c r="J274" s="336">
        <v>101524.8</v>
      </c>
      <c r="K274" s="336">
        <v>156000</v>
      </c>
      <c r="L274" s="336">
        <v>102454.92</v>
      </c>
      <c r="M274" s="337">
        <v>2</v>
      </c>
    </row>
    <row r="275" spans="2:13" s="98" customFormat="1" ht="28.5" x14ac:dyDescent="0.8">
      <c r="B275" s="330" t="s">
        <v>353</v>
      </c>
      <c r="C275" s="331" t="s">
        <v>188</v>
      </c>
      <c r="D275" s="332">
        <v>98.787499999999994</v>
      </c>
      <c r="E275" s="332">
        <v>8.5</v>
      </c>
      <c r="F275" s="333" t="s">
        <v>310</v>
      </c>
      <c r="G275" s="334">
        <v>9.5</v>
      </c>
      <c r="H275" s="334">
        <v>9.8438199999999991</v>
      </c>
      <c r="I275" s="335" t="s">
        <v>208</v>
      </c>
      <c r="J275" s="336">
        <v>30000.57</v>
      </c>
      <c r="K275" s="336">
        <v>46098</v>
      </c>
      <c r="L275" s="336">
        <v>29636.82</v>
      </c>
      <c r="M275" s="337">
        <v>3</v>
      </c>
    </row>
    <row r="276" spans="2:13" s="98" customFormat="1" ht="28.5" x14ac:dyDescent="0.8">
      <c r="B276" s="330" t="s">
        <v>355</v>
      </c>
      <c r="C276" s="331" t="s">
        <v>188</v>
      </c>
      <c r="D276" s="332">
        <v>99.399500000000003</v>
      </c>
      <c r="E276" s="332">
        <v>9</v>
      </c>
      <c r="F276" s="333" t="s">
        <v>356</v>
      </c>
      <c r="G276" s="334">
        <v>9.25</v>
      </c>
      <c r="H276" s="334">
        <v>9.5758299999999998</v>
      </c>
      <c r="I276" s="335" t="s">
        <v>208</v>
      </c>
      <c r="J276" s="336">
        <v>5907.7</v>
      </c>
      <c r="K276" s="336">
        <v>7180</v>
      </c>
      <c r="L276" s="336">
        <v>5872.23</v>
      </c>
      <c r="M276" s="337">
        <v>1</v>
      </c>
    </row>
    <row r="277" spans="2:13" s="98" customFormat="1" ht="28.5" x14ac:dyDescent="0.8">
      <c r="B277" s="330" t="s">
        <v>357</v>
      </c>
      <c r="C277" s="331" t="s">
        <v>188</v>
      </c>
      <c r="D277" s="332">
        <v>99.6815</v>
      </c>
      <c r="E277" s="332">
        <v>9</v>
      </c>
      <c r="F277" s="333" t="s">
        <v>358</v>
      </c>
      <c r="G277" s="334">
        <v>9.25</v>
      </c>
      <c r="H277" s="334">
        <v>9.5758299999999998</v>
      </c>
      <c r="I277" s="335" t="s">
        <v>208</v>
      </c>
      <c r="J277" s="336">
        <v>109960</v>
      </c>
      <c r="K277" s="336">
        <v>119952</v>
      </c>
      <c r="L277" s="336">
        <v>109609.86</v>
      </c>
      <c r="M277" s="337">
        <v>2</v>
      </c>
    </row>
    <row r="278" spans="2:13" s="98" customFormat="1" ht="28.5" x14ac:dyDescent="0.8">
      <c r="B278" s="330" t="s">
        <v>357</v>
      </c>
      <c r="C278" s="331" t="s">
        <v>188</v>
      </c>
      <c r="D278" s="332">
        <v>99.679100000000005</v>
      </c>
      <c r="E278" s="332">
        <v>9</v>
      </c>
      <c r="F278" s="333" t="s">
        <v>359</v>
      </c>
      <c r="G278" s="334">
        <v>9.25</v>
      </c>
      <c r="H278" s="334">
        <v>9.5758299999999998</v>
      </c>
      <c r="I278" s="335" t="s">
        <v>208</v>
      </c>
      <c r="J278" s="336">
        <v>57533.93</v>
      </c>
      <c r="K278" s="336">
        <v>62762</v>
      </c>
      <c r="L278" s="336">
        <v>57349.33</v>
      </c>
      <c r="M278" s="337">
        <v>2</v>
      </c>
    </row>
    <row r="279" spans="2:13" s="98" customFormat="1" ht="28.5" x14ac:dyDescent="0.8">
      <c r="B279" s="330" t="s">
        <v>357</v>
      </c>
      <c r="C279" s="331" t="s">
        <v>188</v>
      </c>
      <c r="D279" s="332">
        <v>99.6785</v>
      </c>
      <c r="E279" s="332">
        <v>9</v>
      </c>
      <c r="F279" s="333" t="s">
        <v>360</v>
      </c>
      <c r="G279" s="334">
        <v>9.25</v>
      </c>
      <c r="H279" s="334">
        <v>9.5758299999999998</v>
      </c>
      <c r="I279" s="335" t="s">
        <v>208</v>
      </c>
      <c r="J279" s="336">
        <v>130427.15</v>
      </c>
      <c r="K279" s="336">
        <v>142279</v>
      </c>
      <c r="L279" s="336">
        <v>130007.91</v>
      </c>
      <c r="M279" s="337">
        <v>2</v>
      </c>
    </row>
    <row r="280" spans="2:13" s="98" customFormat="1" ht="28.5" x14ac:dyDescent="0.8">
      <c r="B280" s="330" t="s">
        <v>361</v>
      </c>
      <c r="C280" s="331" t="s">
        <v>188</v>
      </c>
      <c r="D280" s="332">
        <v>99.4666</v>
      </c>
      <c r="E280" s="332">
        <v>8</v>
      </c>
      <c r="F280" s="333" t="s">
        <v>362</v>
      </c>
      <c r="G280" s="334">
        <v>8.75</v>
      </c>
      <c r="H280" s="334">
        <v>9.0413099999999993</v>
      </c>
      <c r="I280" s="335" t="s">
        <v>208</v>
      </c>
      <c r="J280" s="336">
        <v>2412.25</v>
      </c>
      <c r="K280" s="336">
        <v>9649</v>
      </c>
      <c r="L280" s="336">
        <v>2399.39</v>
      </c>
      <c r="M280" s="337">
        <v>1</v>
      </c>
    </row>
    <row r="281" spans="2:13" s="98" customFormat="1" ht="28.5" x14ac:dyDescent="0.8">
      <c r="B281" s="330" t="s">
        <v>363</v>
      </c>
      <c r="C281" s="331" t="s">
        <v>188</v>
      </c>
      <c r="D281" s="332">
        <v>100</v>
      </c>
      <c r="E281" s="332">
        <v>8.7100000000000009</v>
      </c>
      <c r="F281" s="333" t="s">
        <v>364</v>
      </c>
      <c r="G281" s="334">
        <v>8.6305300000000003</v>
      </c>
      <c r="H281" s="334">
        <v>8.8167399999999994</v>
      </c>
      <c r="I281" s="335" t="s">
        <v>208</v>
      </c>
      <c r="J281" s="336">
        <v>10000000</v>
      </c>
      <c r="K281" s="336">
        <v>10000000</v>
      </c>
      <c r="L281" s="336">
        <v>10000000</v>
      </c>
      <c r="M281" s="337">
        <v>1</v>
      </c>
    </row>
    <row r="282" spans="2:13" s="98" customFormat="1" ht="28.5" x14ac:dyDescent="0.8">
      <c r="B282" s="330" t="s">
        <v>363</v>
      </c>
      <c r="C282" s="331" t="s">
        <v>188</v>
      </c>
      <c r="D282" s="332">
        <v>100</v>
      </c>
      <c r="E282" s="332">
        <v>9.2248000000000001</v>
      </c>
      <c r="F282" s="333" t="s">
        <v>364</v>
      </c>
      <c r="G282" s="334">
        <v>9.1354600000000001</v>
      </c>
      <c r="H282" s="334">
        <v>9.3440999999999992</v>
      </c>
      <c r="I282" s="335" t="s">
        <v>208</v>
      </c>
      <c r="J282" s="336">
        <v>10000000</v>
      </c>
      <c r="K282" s="336">
        <v>10000000</v>
      </c>
      <c r="L282" s="336">
        <v>10000000</v>
      </c>
      <c r="M282" s="337">
        <v>1</v>
      </c>
    </row>
    <row r="283" spans="2:13" s="98" customFormat="1" ht="28.5" x14ac:dyDescent="0.8">
      <c r="B283" s="330" t="s">
        <v>365</v>
      </c>
      <c r="C283" s="331" t="s">
        <v>188</v>
      </c>
      <c r="D283" s="332">
        <v>99.465699999999998</v>
      </c>
      <c r="E283" s="332">
        <v>9</v>
      </c>
      <c r="F283" s="333" t="s">
        <v>366</v>
      </c>
      <c r="G283" s="334">
        <v>9.25</v>
      </c>
      <c r="H283" s="334">
        <v>9.5758299999999998</v>
      </c>
      <c r="I283" s="335" t="s">
        <v>208</v>
      </c>
      <c r="J283" s="336">
        <v>7466</v>
      </c>
      <c r="K283" s="336">
        <v>7466</v>
      </c>
      <c r="L283" s="336">
        <v>7426.12</v>
      </c>
      <c r="M283" s="337">
        <v>2</v>
      </c>
    </row>
    <row r="284" spans="2:13" s="98" customFormat="1" ht="28.5" x14ac:dyDescent="0.8">
      <c r="B284" s="330" t="s">
        <v>365</v>
      </c>
      <c r="C284" s="331" t="s">
        <v>188</v>
      </c>
      <c r="D284" s="332">
        <v>99.462699999999998</v>
      </c>
      <c r="E284" s="332">
        <v>9</v>
      </c>
      <c r="F284" s="333" t="s">
        <v>367</v>
      </c>
      <c r="G284" s="334">
        <v>9.25</v>
      </c>
      <c r="H284" s="334">
        <v>9.5758299999999998</v>
      </c>
      <c r="I284" s="335" t="s">
        <v>208</v>
      </c>
      <c r="J284" s="336">
        <v>5000</v>
      </c>
      <c r="K284" s="336">
        <v>5000</v>
      </c>
      <c r="L284" s="336">
        <v>4973.1400000000003</v>
      </c>
      <c r="M284" s="337">
        <v>1</v>
      </c>
    </row>
    <row r="285" spans="2:13" s="98" customFormat="1" ht="28.5" x14ac:dyDescent="0.8">
      <c r="B285" s="330" t="s">
        <v>365</v>
      </c>
      <c r="C285" s="331" t="s">
        <v>188</v>
      </c>
      <c r="D285" s="332">
        <v>99.459900000000005</v>
      </c>
      <c r="E285" s="332">
        <v>9</v>
      </c>
      <c r="F285" s="333" t="s">
        <v>368</v>
      </c>
      <c r="G285" s="334">
        <v>9.25</v>
      </c>
      <c r="H285" s="334">
        <v>9.5758299999999998</v>
      </c>
      <c r="I285" s="335" t="s">
        <v>208</v>
      </c>
      <c r="J285" s="336">
        <v>5505</v>
      </c>
      <c r="K285" s="336">
        <v>5505</v>
      </c>
      <c r="L285" s="336">
        <v>5475.27</v>
      </c>
      <c r="M285" s="337">
        <v>1</v>
      </c>
    </row>
    <row r="286" spans="2:13" s="98" customFormat="1" ht="28.5" x14ac:dyDescent="0.8">
      <c r="B286" s="330" t="s">
        <v>365</v>
      </c>
      <c r="C286" s="331" t="s">
        <v>188</v>
      </c>
      <c r="D286" s="332">
        <v>99.456199999999995</v>
      </c>
      <c r="E286" s="332">
        <v>9</v>
      </c>
      <c r="F286" s="333" t="s">
        <v>369</v>
      </c>
      <c r="G286" s="334">
        <v>9.25</v>
      </c>
      <c r="H286" s="334">
        <v>9.5758299999999998</v>
      </c>
      <c r="I286" s="335" t="s">
        <v>208</v>
      </c>
      <c r="J286" s="336">
        <v>27519</v>
      </c>
      <c r="K286" s="336">
        <v>27519</v>
      </c>
      <c r="L286" s="336">
        <v>27369.37</v>
      </c>
      <c r="M286" s="337">
        <v>2</v>
      </c>
    </row>
    <row r="287" spans="2:13" s="98" customFormat="1" ht="28.5" x14ac:dyDescent="0.8">
      <c r="B287" s="330" t="s">
        <v>365</v>
      </c>
      <c r="C287" s="331" t="s">
        <v>188</v>
      </c>
      <c r="D287" s="332">
        <v>99.452399999999997</v>
      </c>
      <c r="E287" s="332">
        <v>9</v>
      </c>
      <c r="F287" s="333" t="s">
        <v>370</v>
      </c>
      <c r="G287" s="334">
        <v>9.25</v>
      </c>
      <c r="H287" s="334">
        <v>9.5758299999999998</v>
      </c>
      <c r="I287" s="335" t="s">
        <v>208</v>
      </c>
      <c r="J287" s="336">
        <v>100000</v>
      </c>
      <c r="K287" s="336">
        <v>100000</v>
      </c>
      <c r="L287" s="336">
        <v>99452.43</v>
      </c>
      <c r="M287" s="337">
        <v>1</v>
      </c>
    </row>
    <row r="288" spans="2:13" s="98" customFormat="1" ht="28.5" x14ac:dyDescent="0.8">
      <c r="B288" s="330" t="s">
        <v>365</v>
      </c>
      <c r="C288" s="331" t="s">
        <v>188</v>
      </c>
      <c r="D288" s="332">
        <v>99.451499999999996</v>
      </c>
      <c r="E288" s="332">
        <v>9</v>
      </c>
      <c r="F288" s="333" t="s">
        <v>371</v>
      </c>
      <c r="G288" s="334">
        <v>9.25</v>
      </c>
      <c r="H288" s="334">
        <v>9.5758299999999998</v>
      </c>
      <c r="I288" s="335" t="s">
        <v>208</v>
      </c>
      <c r="J288" s="336">
        <v>40000</v>
      </c>
      <c r="K288" s="336">
        <v>40000</v>
      </c>
      <c r="L288" s="336">
        <v>39780.620000000003</v>
      </c>
      <c r="M288" s="337">
        <v>1</v>
      </c>
    </row>
    <row r="289" spans="2:13" s="98" customFormat="1" ht="28.5" x14ac:dyDescent="0.8">
      <c r="B289" s="330" t="s">
        <v>372</v>
      </c>
      <c r="C289" s="331" t="s">
        <v>188</v>
      </c>
      <c r="D289" s="332">
        <v>98.667900000000003</v>
      </c>
      <c r="E289" s="332">
        <v>9</v>
      </c>
      <c r="F289" s="333" t="s">
        <v>267</v>
      </c>
      <c r="G289" s="334">
        <v>9.6</v>
      </c>
      <c r="H289" s="334">
        <v>9.9511599999999998</v>
      </c>
      <c r="I289" s="335" t="s">
        <v>208</v>
      </c>
      <c r="J289" s="336">
        <v>350000</v>
      </c>
      <c r="K289" s="336">
        <v>350000</v>
      </c>
      <c r="L289" s="336">
        <v>345337.82</v>
      </c>
      <c r="M289" s="337">
        <v>1</v>
      </c>
    </row>
    <row r="290" spans="2:13" s="98" customFormat="1" ht="28.5" x14ac:dyDescent="0.8">
      <c r="B290" s="330" t="s">
        <v>373</v>
      </c>
      <c r="C290" s="331" t="s">
        <v>188</v>
      </c>
      <c r="D290" s="332">
        <v>99.513599999999997</v>
      </c>
      <c r="E290" s="332">
        <v>8</v>
      </c>
      <c r="F290" s="333" t="s">
        <v>374</v>
      </c>
      <c r="G290" s="334">
        <v>8.2944999999999993</v>
      </c>
      <c r="H290" s="334">
        <v>8.5560799999999997</v>
      </c>
      <c r="I290" s="335" t="s">
        <v>208</v>
      </c>
      <c r="J290" s="336">
        <v>102465</v>
      </c>
      <c r="K290" s="336">
        <v>115000</v>
      </c>
      <c r="L290" s="336">
        <v>101966.69</v>
      </c>
      <c r="M290" s="337">
        <v>1</v>
      </c>
    </row>
    <row r="291" spans="2:13" s="98" customFormat="1" ht="28.5" x14ac:dyDescent="0.8">
      <c r="B291" s="330" t="s">
        <v>373</v>
      </c>
      <c r="C291" s="331" t="s">
        <v>188</v>
      </c>
      <c r="D291" s="332">
        <v>98.282799999999995</v>
      </c>
      <c r="E291" s="332">
        <v>9</v>
      </c>
      <c r="F291" s="333" t="s">
        <v>318</v>
      </c>
      <c r="G291" s="334">
        <v>9.6</v>
      </c>
      <c r="H291" s="334">
        <v>9.9511599999999998</v>
      </c>
      <c r="I291" s="335" t="s">
        <v>208</v>
      </c>
      <c r="J291" s="336">
        <v>350000</v>
      </c>
      <c r="K291" s="336">
        <v>350000</v>
      </c>
      <c r="L291" s="336">
        <v>343989.87</v>
      </c>
      <c r="M291" s="337">
        <v>1</v>
      </c>
    </row>
    <row r="292" spans="2:13" s="98" customFormat="1" ht="28.5" x14ac:dyDescent="0.8">
      <c r="B292" s="330" t="s">
        <v>373</v>
      </c>
      <c r="C292" s="331" t="s">
        <v>188</v>
      </c>
      <c r="D292" s="332">
        <v>98.274699999999996</v>
      </c>
      <c r="E292" s="332">
        <v>9</v>
      </c>
      <c r="F292" s="333" t="s">
        <v>375</v>
      </c>
      <c r="G292" s="334">
        <v>9.6</v>
      </c>
      <c r="H292" s="334">
        <v>9.9511599999999998</v>
      </c>
      <c r="I292" s="335" t="s">
        <v>208</v>
      </c>
      <c r="J292" s="336">
        <v>10851</v>
      </c>
      <c r="K292" s="336">
        <v>10851</v>
      </c>
      <c r="L292" s="336">
        <v>10663.79</v>
      </c>
      <c r="M292" s="337">
        <v>1</v>
      </c>
    </row>
    <row r="293" spans="2:13" s="98" customFormat="1" ht="28.5" x14ac:dyDescent="0.8">
      <c r="B293" s="330" t="s">
        <v>376</v>
      </c>
      <c r="C293" s="331" t="s">
        <v>188</v>
      </c>
      <c r="D293" s="332">
        <v>101.39619999999999</v>
      </c>
      <c r="E293" s="332">
        <v>8.75</v>
      </c>
      <c r="F293" s="333" t="s">
        <v>377</v>
      </c>
      <c r="G293" s="334">
        <v>7.7706400000000002</v>
      </c>
      <c r="H293" s="334">
        <v>8.0000199999999992</v>
      </c>
      <c r="I293" s="335" t="s">
        <v>208</v>
      </c>
      <c r="J293" s="336">
        <v>48750</v>
      </c>
      <c r="K293" s="336">
        <v>75000</v>
      </c>
      <c r="L293" s="336">
        <v>49430.64</v>
      </c>
      <c r="M293" s="337">
        <v>3</v>
      </c>
    </row>
    <row r="294" spans="2:13" s="98" customFormat="1" ht="28.5" x14ac:dyDescent="0.8">
      <c r="B294" s="330" t="s">
        <v>376</v>
      </c>
      <c r="C294" s="331" t="s">
        <v>188</v>
      </c>
      <c r="D294" s="332">
        <v>99.003799999999998</v>
      </c>
      <c r="E294" s="332">
        <v>8.75</v>
      </c>
      <c r="F294" s="333" t="s">
        <v>378</v>
      </c>
      <c r="G294" s="334">
        <v>9.25</v>
      </c>
      <c r="H294" s="334">
        <v>9.5758299999999998</v>
      </c>
      <c r="I294" s="335" t="s">
        <v>208</v>
      </c>
      <c r="J294" s="336">
        <v>14250</v>
      </c>
      <c r="K294" s="336">
        <v>15000</v>
      </c>
      <c r="L294" s="336">
        <v>14108.04</v>
      </c>
      <c r="M294" s="337">
        <v>1</v>
      </c>
    </row>
    <row r="295" spans="2:13" s="98" customFormat="1" ht="28.5" x14ac:dyDescent="0.8">
      <c r="B295" s="330" t="s">
        <v>379</v>
      </c>
      <c r="C295" s="331" t="s">
        <v>188</v>
      </c>
      <c r="D295" s="332">
        <v>101.2097</v>
      </c>
      <c r="E295" s="332">
        <v>9</v>
      </c>
      <c r="F295" s="333" t="s">
        <v>380</v>
      </c>
      <c r="G295" s="334">
        <v>8.2417400000000001</v>
      </c>
      <c r="H295" s="334">
        <v>8.4999800000000008</v>
      </c>
      <c r="I295" s="335" t="s">
        <v>208</v>
      </c>
      <c r="J295" s="336">
        <v>47208</v>
      </c>
      <c r="K295" s="336">
        <v>60000</v>
      </c>
      <c r="L295" s="336">
        <v>47779.08</v>
      </c>
      <c r="M295" s="337">
        <v>3</v>
      </c>
    </row>
    <row r="296" spans="2:13" s="98" customFormat="1" ht="28.5" x14ac:dyDescent="0.8">
      <c r="B296" s="330" t="s">
        <v>381</v>
      </c>
      <c r="C296" s="331" t="s">
        <v>188</v>
      </c>
      <c r="D296" s="332">
        <v>98.827100000000002</v>
      </c>
      <c r="E296" s="332">
        <v>8</v>
      </c>
      <c r="F296" s="333" t="s">
        <v>382</v>
      </c>
      <c r="G296" s="334">
        <v>9.25</v>
      </c>
      <c r="H296" s="334">
        <v>9.5758299999999998</v>
      </c>
      <c r="I296" s="335" t="s">
        <v>208</v>
      </c>
      <c r="J296" s="336">
        <v>650</v>
      </c>
      <c r="K296" s="336">
        <v>1625</v>
      </c>
      <c r="L296" s="336">
        <v>642.38</v>
      </c>
      <c r="M296" s="337">
        <v>1</v>
      </c>
    </row>
    <row r="297" spans="2:13" s="98" customFormat="1" ht="28.5" x14ac:dyDescent="0.8">
      <c r="B297" s="330" t="s">
        <v>383</v>
      </c>
      <c r="C297" s="331" t="s">
        <v>188</v>
      </c>
      <c r="D297" s="332">
        <v>101.3505</v>
      </c>
      <c r="E297" s="332">
        <v>8.75</v>
      </c>
      <c r="F297" s="333" t="s">
        <v>384</v>
      </c>
      <c r="G297" s="334">
        <v>7.91214</v>
      </c>
      <c r="H297" s="334">
        <v>8.15001</v>
      </c>
      <c r="I297" s="335" t="s">
        <v>208</v>
      </c>
      <c r="J297" s="336">
        <v>48000</v>
      </c>
      <c r="K297" s="336">
        <v>60000</v>
      </c>
      <c r="L297" s="336">
        <v>48648.24</v>
      </c>
      <c r="M297" s="337">
        <v>3</v>
      </c>
    </row>
    <row r="298" spans="2:13" s="98" customFormat="1" ht="28.5" x14ac:dyDescent="0.8">
      <c r="B298" s="330" t="s">
        <v>385</v>
      </c>
      <c r="C298" s="331" t="s">
        <v>188</v>
      </c>
      <c r="D298" s="332">
        <v>99.500399999999999</v>
      </c>
      <c r="E298" s="332">
        <v>9</v>
      </c>
      <c r="F298" s="333" t="s">
        <v>386</v>
      </c>
      <c r="G298" s="334">
        <v>9.25</v>
      </c>
      <c r="H298" s="334">
        <v>9.5758299999999998</v>
      </c>
      <c r="I298" s="335" t="s">
        <v>208</v>
      </c>
      <c r="J298" s="336">
        <v>1601.7</v>
      </c>
      <c r="K298" s="336">
        <v>1686</v>
      </c>
      <c r="L298" s="336">
        <v>1593.7</v>
      </c>
      <c r="M298" s="337">
        <v>1</v>
      </c>
    </row>
    <row r="299" spans="2:13" s="98" customFormat="1" ht="28.5" x14ac:dyDescent="0.8">
      <c r="B299" s="330" t="s">
        <v>387</v>
      </c>
      <c r="C299" s="331" t="s">
        <v>188</v>
      </c>
      <c r="D299" s="332">
        <v>98.669899999999998</v>
      </c>
      <c r="E299" s="332">
        <v>9</v>
      </c>
      <c r="F299" s="333" t="s">
        <v>388</v>
      </c>
      <c r="G299" s="334">
        <v>9.6</v>
      </c>
      <c r="H299" s="334">
        <v>9.9511599999999998</v>
      </c>
      <c r="I299" s="335" t="s">
        <v>208</v>
      </c>
      <c r="J299" s="336">
        <v>7091</v>
      </c>
      <c r="K299" s="336">
        <v>7091</v>
      </c>
      <c r="L299" s="336">
        <v>6996.69</v>
      </c>
      <c r="M299" s="337">
        <v>1</v>
      </c>
    </row>
    <row r="300" spans="2:13" s="98" customFormat="1" ht="28.5" x14ac:dyDescent="0.8">
      <c r="B300" s="330" t="s">
        <v>387</v>
      </c>
      <c r="C300" s="331" t="s">
        <v>188</v>
      </c>
      <c r="D300" s="332">
        <v>98.668899999999994</v>
      </c>
      <c r="E300" s="332">
        <v>9</v>
      </c>
      <c r="F300" s="333" t="s">
        <v>389</v>
      </c>
      <c r="G300" s="334">
        <v>9.6</v>
      </c>
      <c r="H300" s="334">
        <v>9.9511599999999998</v>
      </c>
      <c r="I300" s="335" t="s">
        <v>208</v>
      </c>
      <c r="J300" s="336">
        <v>3547</v>
      </c>
      <c r="K300" s="336">
        <v>3547</v>
      </c>
      <c r="L300" s="336">
        <v>3499.79</v>
      </c>
      <c r="M300" s="337">
        <v>1</v>
      </c>
    </row>
    <row r="301" spans="2:13" s="98" customFormat="1" ht="28.5" x14ac:dyDescent="0.8">
      <c r="B301" s="330" t="s">
        <v>387</v>
      </c>
      <c r="C301" s="331" t="s">
        <v>188</v>
      </c>
      <c r="D301" s="332">
        <v>98.667900000000003</v>
      </c>
      <c r="E301" s="332">
        <v>9</v>
      </c>
      <c r="F301" s="333" t="s">
        <v>267</v>
      </c>
      <c r="G301" s="334">
        <v>9.6</v>
      </c>
      <c r="H301" s="334">
        <v>9.9511599999999998</v>
      </c>
      <c r="I301" s="335" t="s">
        <v>208</v>
      </c>
      <c r="J301" s="336">
        <v>750000</v>
      </c>
      <c r="K301" s="336">
        <v>750000</v>
      </c>
      <c r="L301" s="336">
        <v>740009.62</v>
      </c>
      <c r="M301" s="337">
        <v>1</v>
      </c>
    </row>
    <row r="302" spans="2:13" s="98" customFormat="1" ht="28.5" x14ac:dyDescent="0.8">
      <c r="B302" s="317" t="s">
        <v>204</v>
      </c>
      <c r="C302" s="324"/>
      <c r="D302" s="325"/>
      <c r="E302" s="325"/>
      <c r="F302" s="326"/>
      <c r="G302" s="327"/>
      <c r="H302" s="327"/>
      <c r="I302" s="324"/>
      <c r="J302" s="328">
        <f>SUM(J209:J301)</f>
        <v>122880813.40000004</v>
      </c>
      <c r="K302" s="328">
        <f t="shared" ref="K302:M302" si="14">SUM(K209:K301)</f>
        <v>124384365.14999999</v>
      </c>
      <c r="L302" s="328">
        <f t="shared" si="14"/>
        <v>122138907.69000003</v>
      </c>
      <c r="M302" s="329">
        <f t="shared" si="14"/>
        <v>131</v>
      </c>
    </row>
    <row r="303" spans="2:13" s="98" customFormat="1" ht="28.5" x14ac:dyDescent="0.8">
      <c r="B303" s="317" t="s">
        <v>390</v>
      </c>
      <c r="C303" s="324"/>
      <c r="D303" s="325"/>
      <c r="E303" s="325"/>
      <c r="F303" s="326"/>
      <c r="G303" s="327"/>
      <c r="H303" s="327"/>
      <c r="I303" s="324"/>
      <c r="J303" s="328"/>
      <c r="K303" s="328"/>
      <c r="L303" s="328"/>
      <c r="M303" s="329"/>
    </row>
    <row r="304" spans="2:13" s="98" customFormat="1" ht="28.5" x14ac:dyDescent="0.8">
      <c r="B304" s="330" t="s">
        <v>391</v>
      </c>
      <c r="C304" s="331" t="s">
        <v>188</v>
      </c>
      <c r="D304" s="332">
        <v>100.30670000000001</v>
      </c>
      <c r="E304" s="332">
        <v>9.2200000000000006</v>
      </c>
      <c r="F304" s="333" t="s">
        <v>392</v>
      </c>
      <c r="G304" s="334">
        <v>9.33</v>
      </c>
      <c r="H304" s="334">
        <v>9.6615300000000008</v>
      </c>
      <c r="I304" s="335" t="s">
        <v>208</v>
      </c>
      <c r="J304" s="336">
        <v>1000000</v>
      </c>
      <c r="K304" s="336">
        <v>1000000</v>
      </c>
      <c r="L304" s="336">
        <v>1003067.23</v>
      </c>
      <c r="M304" s="337">
        <v>1</v>
      </c>
    </row>
    <row r="305" spans="2:13" s="98" customFormat="1" ht="28.5" x14ac:dyDescent="0.8">
      <c r="B305" s="330" t="s">
        <v>202</v>
      </c>
      <c r="C305" s="331" t="s">
        <v>188</v>
      </c>
      <c r="D305" s="332">
        <v>100</v>
      </c>
      <c r="E305" s="332">
        <v>9.0299999999999994</v>
      </c>
      <c r="F305" s="333" t="s">
        <v>393</v>
      </c>
      <c r="G305" s="334">
        <v>9.1246500000000008</v>
      </c>
      <c r="H305" s="334">
        <v>9.4416499999999992</v>
      </c>
      <c r="I305" s="335" t="s">
        <v>208</v>
      </c>
      <c r="J305" s="336">
        <v>20000</v>
      </c>
      <c r="K305" s="336">
        <v>20000</v>
      </c>
      <c r="L305" s="336">
        <v>20000</v>
      </c>
      <c r="M305" s="337">
        <v>1</v>
      </c>
    </row>
    <row r="306" spans="2:13" s="98" customFormat="1" ht="28.5" x14ac:dyDescent="0.8">
      <c r="B306" s="317" t="s">
        <v>204</v>
      </c>
      <c r="C306" s="324"/>
      <c r="D306" s="325"/>
      <c r="E306" s="325"/>
      <c r="F306" s="326"/>
      <c r="G306" s="327"/>
      <c r="H306" s="327"/>
      <c r="I306" s="324"/>
      <c r="J306" s="328">
        <f>SUM(J304:J305)</f>
        <v>1020000</v>
      </c>
      <c r="K306" s="328">
        <f t="shared" ref="K306:L306" si="15">SUM(K304:K305)</f>
        <v>1020000</v>
      </c>
      <c r="L306" s="328">
        <f t="shared" si="15"/>
        <v>1023067.23</v>
      </c>
      <c r="M306" s="329">
        <f>SUM(M304:M305)</f>
        <v>2</v>
      </c>
    </row>
    <row r="307" spans="2:13" s="98" customFormat="1" ht="28.5" x14ac:dyDescent="0.8">
      <c r="B307" s="317" t="s">
        <v>394</v>
      </c>
      <c r="C307" s="324"/>
      <c r="D307" s="325"/>
      <c r="E307" s="325"/>
      <c r="F307" s="326"/>
      <c r="G307" s="327"/>
      <c r="H307" s="327"/>
      <c r="I307" s="324"/>
      <c r="J307" s="328"/>
      <c r="K307" s="328"/>
      <c r="L307" s="328"/>
      <c r="M307" s="329"/>
    </row>
    <row r="308" spans="2:13" s="98" customFormat="1" ht="28.5" x14ac:dyDescent="0.8">
      <c r="B308" s="330" t="s">
        <v>395</v>
      </c>
      <c r="C308" s="331" t="s">
        <v>188</v>
      </c>
      <c r="D308" s="332">
        <v>97.323599999999999</v>
      </c>
      <c r="E308" s="332"/>
      <c r="F308" s="333" t="s">
        <v>396</v>
      </c>
      <c r="G308" s="334">
        <v>8.25</v>
      </c>
      <c r="H308" s="334">
        <v>8.4779999999999998</v>
      </c>
      <c r="I308" s="335" t="s">
        <v>190</v>
      </c>
      <c r="J308" s="336">
        <v>41100</v>
      </c>
      <c r="K308" s="336">
        <v>41100</v>
      </c>
      <c r="L308" s="336">
        <v>40000</v>
      </c>
      <c r="M308" s="337">
        <v>1</v>
      </c>
    </row>
    <row r="309" spans="2:13" s="98" customFormat="1" ht="28.5" x14ac:dyDescent="0.8">
      <c r="B309" s="330" t="s">
        <v>395</v>
      </c>
      <c r="C309" s="331" t="s">
        <v>188</v>
      </c>
      <c r="D309" s="332">
        <v>95.901499999999999</v>
      </c>
      <c r="E309" s="332"/>
      <c r="F309" s="333" t="s">
        <v>243</v>
      </c>
      <c r="G309" s="334">
        <v>8.5</v>
      </c>
      <c r="H309" s="334">
        <v>8.6790000000000003</v>
      </c>
      <c r="I309" s="335" t="s">
        <v>190</v>
      </c>
      <c r="J309" s="336">
        <v>10000</v>
      </c>
      <c r="K309" s="336">
        <v>10000</v>
      </c>
      <c r="L309" s="336">
        <v>9590.15</v>
      </c>
      <c r="M309" s="337">
        <v>1</v>
      </c>
    </row>
    <row r="310" spans="2:13" s="98" customFormat="1" ht="28.5" x14ac:dyDescent="0.8">
      <c r="B310" s="330" t="s">
        <v>395</v>
      </c>
      <c r="C310" s="331" t="s">
        <v>188</v>
      </c>
      <c r="D310" s="332">
        <v>97.489599999999996</v>
      </c>
      <c r="E310" s="332"/>
      <c r="F310" s="333" t="s">
        <v>397</v>
      </c>
      <c r="G310" s="334">
        <v>9</v>
      </c>
      <c r="H310" s="334">
        <v>9.2919999999999998</v>
      </c>
      <c r="I310" s="335" t="s">
        <v>190</v>
      </c>
      <c r="J310" s="336">
        <v>400000</v>
      </c>
      <c r="K310" s="336">
        <v>400000</v>
      </c>
      <c r="L310" s="336">
        <v>389958.57</v>
      </c>
      <c r="M310" s="337">
        <v>1</v>
      </c>
    </row>
    <row r="311" spans="2:13" s="98" customFormat="1" ht="28.5" x14ac:dyDescent="0.8">
      <c r="B311" s="330" t="s">
        <v>395</v>
      </c>
      <c r="C311" s="331" t="s">
        <v>188</v>
      </c>
      <c r="D311" s="332">
        <v>91.764099999999999</v>
      </c>
      <c r="E311" s="332"/>
      <c r="F311" s="333" t="s">
        <v>250</v>
      </c>
      <c r="G311" s="334">
        <v>9</v>
      </c>
      <c r="H311" s="334">
        <v>9.0010000000000012</v>
      </c>
      <c r="I311" s="335" t="s">
        <v>190</v>
      </c>
      <c r="J311" s="336">
        <v>12580</v>
      </c>
      <c r="K311" s="336">
        <v>12580</v>
      </c>
      <c r="L311" s="336">
        <v>11543.93</v>
      </c>
      <c r="M311" s="337">
        <v>2</v>
      </c>
    </row>
    <row r="312" spans="2:13" s="98" customFormat="1" ht="28.5" x14ac:dyDescent="0.8">
      <c r="B312" s="330" t="s">
        <v>395</v>
      </c>
      <c r="C312" s="331" t="s">
        <v>188</v>
      </c>
      <c r="D312" s="332">
        <v>91.390199999999993</v>
      </c>
      <c r="E312" s="332"/>
      <c r="F312" s="333" t="s">
        <v>249</v>
      </c>
      <c r="G312" s="334">
        <v>9.5</v>
      </c>
      <c r="H312" s="334">
        <v>9.5030000000000001</v>
      </c>
      <c r="I312" s="335" t="s">
        <v>190</v>
      </c>
      <c r="J312" s="336">
        <v>600000</v>
      </c>
      <c r="K312" s="336">
        <v>600000</v>
      </c>
      <c r="L312" s="336">
        <v>548341.65</v>
      </c>
      <c r="M312" s="337">
        <v>1</v>
      </c>
    </row>
    <row r="313" spans="2:13" s="98" customFormat="1" ht="28.5" x14ac:dyDescent="0.8">
      <c r="B313" s="330" t="s">
        <v>395</v>
      </c>
      <c r="C313" s="331" t="s">
        <v>188</v>
      </c>
      <c r="D313" s="332">
        <v>91.346199999999996</v>
      </c>
      <c r="E313" s="332"/>
      <c r="F313" s="333" t="s">
        <v>250</v>
      </c>
      <c r="G313" s="334">
        <v>9.5</v>
      </c>
      <c r="H313" s="334">
        <v>9.5009999999999994</v>
      </c>
      <c r="I313" s="335" t="s">
        <v>190</v>
      </c>
      <c r="J313" s="336">
        <v>950000</v>
      </c>
      <c r="K313" s="336">
        <v>950000</v>
      </c>
      <c r="L313" s="336">
        <v>867789.04</v>
      </c>
      <c r="M313" s="337">
        <v>1</v>
      </c>
    </row>
    <row r="314" spans="2:13" s="98" customFormat="1" ht="28.5" x14ac:dyDescent="0.8">
      <c r="B314" s="330" t="s">
        <v>398</v>
      </c>
      <c r="C314" s="331" t="s">
        <v>188</v>
      </c>
      <c r="D314" s="332">
        <v>91.554699999999997</v>
      </c>
      <c r="E314" s="332"/>
      <c r="F314" s="333" t="s">
        <v>250</v>
      </c>
      <c r="G314" s="334">
        <v>9.25</v>
      </c>
      <c r="H314" s="334">
        <v>9.2509999999999994</v>
      </c>
      <c r="I314" s="335" t="s">
        <v>190</v>
      </c>
      <c r="J314" s="336">
        <v>1000000</v>
      </c>
      <c r="K314" s="336">
        <v>1000000</v>
      </c>
      <c r="L314" s="336">
        <v>915547.13</v>
      </c>
      <c r="M314" s="337">
        <v>1</v>
      </c>
    </row>
    <row r="315" spans="2:13" s="98" customFormat="1" ht="28.5" x14ac:dyDescent="0.8">
      <c r="B315" s="330" t="s">
        <v>399</v>
      </c>
      <c r="C315" s="331" t="s">
        <v>188</v>
      </c>
      <c r="D315" s="332">
        <v>97.764300000000006</v>
      </c>
      <c r="E315" s="332"/>
      <c r="F315" s="333" t="s">
        <v>400</v>
      </c>
      <c r="G315" s="334">
        <v>9.25</v>
      </c>
      <c r="H315" s="334">
        <v>9.577</v>
      </c>
      <c r="I315" s="335" t="s">
        <v>190</v>
      </c>
      <c r="J315" s="336">
        <v>150000</v>
      </c>
      <c r="K315" s="336">
        <v>150000</v>
      </c>
      <c r="L315" s="336">
        <v>146646.48000000001</v>
      </c>
      <c r="M315" s="337">
        <v>1</v>
      </c>
    </row>
    <row r="316" spans="2:13" s="98" customFormat="1" ht="28.5" x14ac:dyDescent="0.8">
      <c r="B316" s="330" t="s">
        <v>399</v>
      </c>
      <c r="C316" s="331" t="s">
        <v>188</v>
      </c>
      <c r="D316" s="332">
        <v>97.641599999999997</v>
      </c>
      <c r="E316" s="332"/>
      <c r="F316" s="333" t="s">
        <v>203</v>
      </c>
      <c r="G316" s="334">
        <v>9.25</v>
      </c>
      <c r="H316" s="334">
        <v>9.5699999999999985</v>
      </c>
      <c r="I316" s="335" t="s">
        <v>190</v>
      </c>
      <c r="J316" s="336">
        <v>49950</v>
      </c>
      <c r="K316" s="336">
        <v>49950</v>
      </c>
      <c r="L316" s="336">
        <v>48772.02</v>
      </c>
      <c r="M316" s="337">
        <v>1</v>
      </c>
    </row>
    <row r="317" spans="2:13" s="98" customFormat="1" ht="28.5" x14ac:dyDescent="0.8">
      <c r="B317" s="330" t="s">
        <v>277</v>
      </c>
      <c r="C317" s="331" t="s">
        <v>188</v>
      </c>
      <c r="D317" s="332">
        <v>98.489800000000002</v>
      </c>
      <c r="E317" s="332"/>
      <c r="F317" s="333" t="s">
        <v>401</v>
      </c>
      <c r="G317" s="334">
        <v>5.75</v>
      </c>
      <c r="H317" s="334">
        <v>5.8719999999999999</v>
      </c>
      <c r="I317" s="335" t="s">
        <v>190</v>
      </c>
      <c r="J317" s="336">
        <v>10000</v>
      </c>
      <c r="K317" s="336">
        <v>10000</v>
      </c>
      <c r="L317" s="336">
        <v>9848.98</v>
      </c>
      <c r="M317" s="337">
        <v>1</v>
      </c>
    </row>
    <row r="318" spans="2:13" s="98" customFormat="1" ht="28.5" x14ac:dyDescent="0.8">
      <c r="B318" s="330" t="s">
        <v>277</v>
      </c>
      <c r="C318" s="331" t="s">
        <v>188</v>
      </c>
      <c r="D318" s="332">
        <v>95.367999999999995</v>
      </c>
      <c r="E318" s="332"/>
      <c r="F318" s="333" t="s">
        <v>402</v>
      </c>
      <c r="G318" s="334">
        <v>6.5</v>
      </c>
      <c r="H318" s="334">
        <v>6.5519999999999996</v>
      </c>
      <c r="I318" s="335" t="s">
        <v>190</v>
      </c>
      <c r="J318" s="336">
        <v>1000000</v>
      </c>
      <c r="K318" s="336">
        <v>1000000</v>
      </c>
      <c r="L318" s="336">
        <v>953680.28</v>
      </c>
      <c r="M318" s="337">
        <v>1</v>
      </c>
    </row>
    <row r="319" spans="2:13" s="98" customFormat="1" ht="28.5" x14ac:dyDescent="0.8">
      <c r="B319" s="330" t="s">
        <v>403</v>
      </c>
      <c r="C319" s="331" t="s">
        <v>188</v>
      </c>
      <c r="D319" s="332">
        <v>98.406999999999996</v>
      </c>
      <c r="E319" s="332"/>
      <c r="F319" s="333" t="s">
        <v>404</v>
      </c>
      <c r="G319" s="334">
        <v>9.25</v>
      </c>
      <c r="H319" s="334">
        <v>9.6100000000000012</v>
      </c>
      <c r="I319" s="335" t="s">
        <v>190</v>
      </c>
      <c r="J319" s="336">
        <v>711500</v>
      </c>
      <c r="K319" s="336">
        <v>711500</v>
      </c>
      <c r="L319" s="336">
        <v>700166.06</v>
      </c>
      <c r="M319" s="337">
        <v>1</v>
      </c>
    </row>
    <row r="320" spans="2:13" s="98" customFormat="1" ht="28.5" x14ac:dyDescent="0.8">
      <c r="B320" s="330" t="s">
        <v>403</v>
      </c>
      <c r="C320" s="331" t="s">
        <v>188</v>
      </c>
      <c r="D320" s="332">
        <v>97.961100000000002</v>
      </c>
      <c r="E320" s="332"/>
      <c r="F320" s="333" t="s">
        <v>405</v>
      </c>
      <c r="G320" s="334">
        <v>9.25</v>
      </c>
      <c r="H320" s="334">
        <v>9.5869999999999997</v>
      </c>
      <c r="I320" s="335" t="s">
        <v>190</v>
      </c>
      <c r="J320" s="336">
        <v>108200</v>
      </c>
      <c r="K320" s="336">
        <v>108200</v>
      </c>
      <c r="L320" s="336">
        <v>105994</v>
      </c>
      <c r="M320" s="337">
        <v>1</v>
      </c>
    </row>
    <row r="321" spans="2:13" s="98" customFormat="1" ht="28.5" x14ac:dyDescent="0.8">
      <c r="B321" s="330" t="s">
        <v>403</v>
      </c>
      <c r="C321" s="331" t="s">
        <v>188</v>
      </c>
      <c r="D321" s="332">
        <v>97.813400000000001</v>
      </c>
      <c r="E321" s="332"/>
      <c r="F321" s="333" t="s">
        <v>406</v>
      </c>
      <c r="G321" s="334">
        <v>9.25</v>
      </c>
      <c r="H321" s="334">
        <v>9.5790000000000006</v>
      </c>
      <c r="I321" s="335" t="s">
        <v>190</v>
      </c>
      <c r="J321" s="336">
        <v>325400</v>
      </c>
      <c r="K321" s="336">
        <v>325400</v>
      </c>
      <c r="L321" s="336">
        <v>318285</v>
      </c>
      <c r="M321" s="337">
        <v>1</v>
      </c>
    </row>
    <row r="322" spans="2:13" s="98" customFormat="1" ht="28.5" x14ac:dyDescent="0.8">
      <c r="B322" s="330" t="s">
        <v>403</v>
      </c>
      <c r="C322" s="331" t="s">
        <v>188</v>
      </c>
      <c r="D322" s="332">
        <v>97.739699999999999</v>
      </c>
      <c r="E322" s="332"/>
      <c r="F322" s="333" t="s">
        <v>407</v>
      </c>
      <c r="G322" s="334">
        <v>9.25</v>
      </c>
      <c r="H322" s="334">
        <v>9.5749999999999993</v>
      </c>
      <c r="I322" s="335" t="s">
        <v>190</v>
      </c>
      <c r="J322" s="336">
        <v>100000</v>
      </c>
      <c r="K322" s="336">
        <v>100000</v>
      </c>
      <c r="L322" s="336">
        <v>97739.77</v>
      </c>
      <c r="M322" s="337">
        <v>1</v>
      </c>
    </row>
    <row r="323" spans="2:13" s="98" customFormat="1" ht="28.5" x14ac:dyDescent="0.8">
      <c r="B323" s="330" t="s">
        <v>403</v>
      </c>
      <c r="C323" s="331" t="s">
        <v>188</v>
      </c>
      <c r="D323" s="332">
        <v>96.930499999999995</v>
      </c>
      <c r="E323" s="332"/>
      <c r="F323" s="333" t="s">
        <v>396</v>
      </c>
      <c r="G323" s="334">
        <v>9.5</v>
      </c>
      <c r="H323" s="334">
        <v>9.8040000000000003</v>
      </c>
      <c r="I323" s="335" t="s">
        <v>190</v>
      </c>
      <c r="J323" s="336">
        <v>103451</v>
      </c>
      <c r="K323" s="336">
        <v>103451</v>
      </c>
      <c r="L323" s="336">
        <v>100275.61</v>
      </c>
      <c r="M323" s="337">
        <v>1</v>
      </c>
    </row>
    <row r="324" spans="2:13" s="98" customFormat="1" ht="28.5" x14ac:dyDescent="0.8">
      <c r="B324" s="330" t="s">
        <v>403</v>
      </c>
      <c r="C324" s="331" t="s">
        <v>188</v>
      </c>
      <c r="D324" s="332">
        <v>96.856200000000001</v>
      </c>
      <c r="E324" s="332"/>
      <c r="F324" s="333" t="s">
        <v>408</v>
      </c>
      <c r="G324" s="334">
        <v>9.5</v>
      </c>
      <c r="H324" s="334">
        <v>9.8000000000000007</v>
      </c>
      <c r="I324" s="335" t="s">
        <v>190</v>
      </c>
      <c r="J324" s="336">
        <v>103246</v>
      </c>
      <c r="K324" s="336">
        <v>103246</v>
      </c>
      <c r="L324" s="336">
        <v>100000.16</v>
      </c>
      <c r="M324" s="337">
        <v>1</v>
      </c>
    </row>
    <row r="325" spans="2:13" s="98" customFormat="1" ht="28.5" x14ac:dyDescent="0.8">
      <c r="B325" s="330" t="s">
        <v>403</v>
      </c>
      <c r="C325" s="331" t="s">
        <v>188</v>
      </c>
      <c r="D325" s="332">
        <v>96.781899999999993</v>
      </c>
      <c r="E325" s="332"/>
      <c r="F325" s="333" t="s">
        <v>409</v>
      </c>
      <c r="G325" s="334">
        <v>9.5</v>
      </c>
      <c r="H325" s="334">
        <v>9.7960000000000012</v>
      </c>
      <c r="I325" s="335" t="s">
        <v>190</v>
      </c>
      <c r="J325" s="336">
        <v>300000</v>
      </c>
      <c r="K325" s="336">
        <v>300000</v>
      </c>
      <c r="L325" s="336">
        <v>290346</v>
      </c>
      <c r="M325" s="337">
        <v>1</v>
      </c>
    </row>
    <row r="326" spans="2:13" s="98" customFormat="1" ht="28.5" x14ac:dyDescent="0.8">
      <c r="B326" s="330" t="s">
        <v>403</v>
      </c>
      <c r="C326" s="331" t="s">
        <v>188</v>
      </c>
      <c r="D326" s="332">
        <v>96.757199999999997</v>
      </c>
      <c r="E326" s="332"/>
      <c r="F326" s="333" t="s">
        <v>410</v>
      </c>
      <c r="G326" s="334">
        <v>9.5</v>
      </c>
      <c r="H326" s="334">
        <v>9.7940000000000005</v>
      </c>
      <c r="I326" s="335" t="s">
        <v>190</v>
      </c>
      <c r="J326" s="336">
        <v>300000</v>
      </c>
      <c r="K326" s="336">
        <v>300000</v>
      </c>
      <c r="L326" s="336">
        <v>290271.86</v>
      </c>
      <c r="M326" s="337">
        <v>1</v>
      </c>
    </row>
    <row r="327" spans="2:13" s="98" customFormat="1" ht="28.5" x14ac:dyDescent="0.8">
      <c r="B327" s="330" t="s">
        <v>403</v>
      </c>
      <c r="C327" s="331" t="s">
        <v>188</v>
      </c>
      <c r="D327" s="332">
        <v>90.932000000000002</v>
      </c>
      <c r="E327" s="332"/>
      <c r="F327" s="333" t="s">
        <v>250</v>
      </c>
      <c r="G327" s="334">
        <v>10</v>
      </c>
      <c r="H327" s="334">
        <v>10.000999999999999</v>
      </c>
      <c r="I327" s="335" t="s">
        <v>190</v>
      </c>
      <c r="J327" s="336">
        <v>11000</v>
      </c>
      <c r="K327" s="336">
        <v>11000</v>
      </c>
      <c r="L327" s="336">
        <v>10002.530000000001</v>
      </c>
      <c r="M327" s="337">
        <v>1</v>
      </c>
    </row>
    <row r="328" spans="2:13" s="98" customFormat="1" ht="28.5" x14ac:dyDescent="0.8">
      <c r="B328" s="330" t="s">
        <v>403</v>
      </c>
      <c r="C328" s="331" t="s">
        <v>188</v>
      </c>
      <c r="D328" s="332">
        <v>90.726299999999995</v>
      </c>
      <c r="E328" s="332"/>
      <c r="F328" s="333" t="s">
        <v>250</v>
      </c>
      <c r="G328" s="334">
        <v>10.25</v>
      </c>
      <c r="H328" s="334">
        <v>10.251000000000001</v>
      </c>
      <c r="I328" s="335" t="s">
        <v>190</v>
      </c>
      <c r="J328" s="336">
        <v>162048</v>
      </c>
      <c r="K328" s="336">
        <v>162048</v>
      </c>
      <c r="L328" s="336">
        <v>147020.28</v>
      </c>
      <c r="M328" s="337">
        <v>1</v>
      </c>
    </row>
    <row r="329" spans="2:13" s="98" customFormat="1" ht="28.5" x14ac:dyDescent="0.8">
      <c r="B329" s="330" t="s">
        <v>411</v>
      </c>
      <c r="C329" s="331" t="s">
        <v>188</v>
      </c>
      <c r="D329" s="332">
        <v>98.331100000000006</v>
      </c>
      <c r="E329" s="332"/>
      <c r="F329" s="333" t="s">
        <v>203</v>
      </c>
      <c r="G329" s="334">
        <v>6.5</v>
      </c>
      <c r="H329" s="334">
        <v>6.657</v>
      </c>
      <c r="I329" s="335" t="s">
        <v>190</v>
      </c>
      <c r="J329" s="336">
        <v>8000000</v>
      </c>
      <c r="K329" s="336">
        <v>8000000</v>
      </c>
      <c r="L329" s="336">
        <v>7866488.21</v>
      </c>
      <c r="M329" s="337">
        <v>1</v>
      </c>
    </row>
    <row r="330" spans="2:13" s="98" customFormat="1" ht="28.5" x14ac:dyDescent="0.8">
      <c r="B330" s="330" t="s">
        <v>412</v>
      </c>
      <c r="C330" s="331" t="s">
        <v>188</v>
      </c>
      <c r="D330" s="332">
        <v>95.808300000000003</v>
      </c>
      <c r="E330" s="332"/>
      <c r="F330" s="333" t="s">
        <v>248</v>
      </c>
      <c r="G330" s="334">
        <v>8.75</v>
      </c>
      <c r="H330" s="334">
        <v>8.9410000000000007</v>
      </c>
      <c r="I330" s="335" t="s">
        <v>190</v>
      </c>
      <c r="J330" s="336">
        <v>25000</v>
      </c>
      <c r="K330" s="336">
        <v>25000</v>
      </c>
      <c r="L330" s="336">
        <v>23952.1</v>
      </c>
      <c r="M330" s="337">
        <v>1</v>
      </c>
    </row>
    <row r="331" spans="2:13" s="98" customFormat="1" ht="28.5" x14ac:dyDescent="0.8">
      <c r="B331" s="330" t="s">
        <v>412</v>
      </c>
      <c r="C331" s="331" t="s">
        <v>188</v>
      </c>
      <c r="D331" s="332">
        <v>95.786000000000001</v>
      </c>
      <c r="E331" s="332"/>
      <c r="F331" s="333" t="s">
        <v>243</v>
      </c>
      <c r="G331" s="334">
        <v>8.75</v>
      </c>
      <c r="H331" s="334">
        <v>8.94</v>
      </c>
      <c r="I331" s="335" t="s">
        <v>190</v>
      </c>
      <c r="J331" s="336">
        <v>20850</v>
      </c>
      <c r="K331" s="336">
        <v>20850</v>
      </c>
      <c r="L331" s="336">
        <v>19971.400000000001</v>
      </c>
      <c r="M331" s="337">
        <v>1</v>
      </c>
    </row>
    <row r="332" spans="2:13" s="98" customFormat="1" ht="28.5" x14ac:dyDescent="0.8">
      <c r="B332" s="330" t="s">
        <v>412</v>
      </c>
      <c r="C332" s="331" t="s">
        <v>188</v>
      </c>
      <c r="D332" s="332">
        <v>93.940799999999996</v>
      </c>
      <c r="E332" s="332"/>
      <c r="F332" s="333" t="s">
        <v>413</v>
      </c>
      <c r="G332" s="334">
        <v>9</v>
      </c>
      <c r="H332" s="334">
        <v>9.1129999999999995</v>
      </c>
      <c r="I332" s="335" t="s">
        <v>190</v>
      </c>
      <c r="J332" s="336">
        <v>20000</v>
      </c>
      <c r="K332" s="336">
        <v>20000</v>
      </c>
      <c r="L332" s="336">
        <v>18788.16</v>
      </c>
      <c r="M332" s="337">
        <v>1</v>
      </c>
    </row>
    <row r="333" spans="2:13" s="98" customFormat="1" ht="28.5" x14ac:dyDescent="0.8">
      <c r="B333" s="330" t="s">
        <v>412</v>
      </c>
      <c r="C333" s="331" t="s">
        <v>188</v>
      </c>
      <c r="D333" s="332">
        <v>93.896699999999996</v>
      </c>
      <c r="E333" s="332"/>
      <c r="F333" s="333" t="s">
        <v>414</v>
      </c>
      <c r="G333" s="334">
        <v>9</v>
      </c>
      <c r="H333" s="334">
        <v>9.1109999999999989</v>
      </c>
      <c r="I333" s="335" t="s">
        <v>190</v>
      </c>
      <c r="J333" s="336">
        <v>10000</v>
      </c>
      <c r="K333" s="336">
        <v>10000</v>
      </c>
      <c r="L333" s="336">
        <v>9389.67</v>
      </c>
      <c r="M333" s="337">
        <v>1</v>
      </c>
    </row>
    <row r="334" spans="2:13" s="98" customFormat="1" ht="28.5" x14ac:dyDescent="0.8">
      <c r="B334" s="330" t="s">
        <v>412</v>
      </c>
      <c r="C334" s="331" t="s">
        <v>188</v>
      </c>
      <c r="D334" s="332">
        <v>93.874600000000001</v>
      </c>
      <c r="E334" s="332"/>
      <c r="F334" s="333" t="s">
        <v>213</v>
      </c>
      <c r="G334" s="334">
        <v>9</v>
      </c>
      <c r="H334" s="334">
        <v>9.109</v>
      </c>
      <c r="I334" s="335" t="s">
        <v>190</v>
      </c>
      <c r="J334" s="336">
        <v>53153</v>
      </c>
      <c r="K334" s="336">
        <v>53153</v>
      </c>
      <c r="L334" s="336">
        <v>49897.21</v>
      </c>
      <c r="M334" s="337">
        <v>1</v>
      </c>
    </row>
    <row r="335" spans="2:13" s="98" customFormat="1" ht="28.5" x14ac:dyDescent="0.8">
      <c r="B335" s="330" t="s">
        <v>412</v>
      </c>
      <c r="C335" s="331" t="s">
        <v>188</v>
      </c>
      <c r="D335" s="332">
        <v>93.720699999999994</v>
      </c>
      <c r="E335" s="332"/>
      <c r="F335" s="333" t="s">
        <v>214</v>
      </c>
      <c r="G335" s="334">
        <v>9</v>
      </c>
      <c r="H335" s="334">
        <v>9.1020000000000003</v>
      </c>
      <c r="I335" s="335" t="s">
        <v>190</v>
      </c>
      <c r="J335" s="336">
        <v>35000</v>
      </c>
      <c r="K335" s="336">
        <v>35000</v>
      </c>
      <c r="L335" s="336">
        <v>32802.25</v>
      </c>
      <c r="M335" s="337">
        <v>1</v>
      </c>
    </row>
    <row r="336" spans="2:13" s="98" customFormat="1" ht="28.5" x14ac:dyDescent="0.8">
      <c r="B336" s="330" t="s">
        <v>412</v>
      </c>
      <c r="C336" s="331" t="s">
        <v>188</v>
      </c>
      <c r="D336" s="332">
        <v>93.602500000000006</v>
      </c>
      <c r="E336" s="332"/>
      <c r="F336" s="333" t="s">
        <v>257</v>
      </c>
      <c r="G336" s="334">
        <v>9.25</v>
      </c>
      <c r="H336" s="334">
        <v>9.36</v>
      </c>
      <c r="I336" s="335" t="s">
        <v>190</v>
      </c>
      <c r="J336" s="336">
        <v>6500</v>
      </c>
      <c r="K336" s="336">
        <v>6500</v>
      </c>
      <c r="L336" s="336">
        <v>6084.16</v>
      </c>
      <c r="M336" s="337">
        <v>1</v>
      </c>
    </row>
    <row r="337" spans="2:13" s="98" customFormat="1" ht="28.5" x14ac:dyDescent="0.8">
      <c r="B337" s="330" t="s">
        <v>412</v>
      </c>
      <c r="C337" s="331" t="s">
        <v>188</v>
      </c>
      <c r="D337" s="332">
        <v>93.512500000000003</v>
      </c>
      <c r="E337" s="332"/>
      <c r="F337" s="333" t="s">
        <v>222</v>
      </c>
      <c r="G337" s="334">
        <v>9.25</v>
      </c>
      <c r="H337" s="334">
        <v>9.3549999999999986</v>
      </c>
      <c r="I337" s="335" t="s">
        <v>190</v>
      </c>
      <c r="J337" s="336">
        <v>16000</v>
      </c>
      <c r="K337" s="336">
        <v>16000</v>
      </c>
      <c r="L337" s="336">
        <v>14962.01</v>
      </c>
      <c r="M337" s="337">
        <v>1</v>
      </c>
    </row>
    <row r="338" spans="2:13" s="98" customFormat="1" ht="28.5" x14ac:dyDescent="0.8">
      <c r="B338" s="330" t="s">
        <v>415</v>
      </c>
      <c r="C338" s="331" t="s">
        <v>188</v>
      </c>
      <c r="D338" s="332">
        <v>98.057900000000004</v>
      </c>
      <c r="E338" s="332"/>
      <c r="F338" s="333" t="s">
        <v>241</v>
      </c>
      <c r="G338" s="334">
        <v>7.75</v>
      </c>
      <c r="H338" s="334">
        <v>7.976</v>
      </c>
      <c r="I338" s="335" t="s">
        <v>190</v>
      </c>
      <c r="J338" s="336">
        <v>30000</v>
      </c>
      <c r="K338" s="336">
        <v>30000</v>
      </c>
      <c r="L338" s="336">
        <v>29417.37</v>
      </c>
      <c r="M338" s="337">
        <v>1</v>
      </c>
    </row>
    <row r="339" spans="2:13" s="98" customFormat="1" ht="28.5" x14ac:dyDescent="0.8">
      <c r="B339" s="330" t="s">
        <v>280</v>
      </c>
      <c r="C339" s="331" t="s">
        <v>188</v>
      </c>
      <c r="D339" s="332">
        <v>96.063599999999994</v>
      </c>
      <c r="E339" s="332"/>
      <c r="F339" s="333" t="s">
        <v>243</v>
      </c>
      <c r="G339" s="334">
        <v>8.15</v>
      </c>
      <c r="H339" s="334">
        <v>8.3149999999999995</v>
      </c>
      <c r="I339" s="335" t="s">
        <v>190</v>
      </c>
      <c r="J339" s="336">
        <v>400000</v>
      </c>
      <c r="K339" s="336">
        <v>400000</v>
      </c>
      <c r="L339" s="336">
        <v>384254.63</v>
      </c>
      <c r="M339" s="337">
        <v>1</v>
      </c>
    </row>
    <row r="340" spans="2:13" s="98" customFormat="1" ht="28.5" x14ac:dyDescent="0.8">
      <c r="B340" s="330" t="s">
        <v>280</v>
      </c>
      <c r="C340" s="331" t="s">
        <v>188</v>
      </c>
      <c r="D340" s="332">
        <v>92.939599999999999</v>
      </c>
      <c r="E340" s="332"/>
      <c r="F340" s="333" t="s">
        <v>416</v>
      </c>
      <c r="G340" s="334">
        <v>8.6</v>
      </c>
      <c r="H340" s="334">
        <v>8.6419999999999995</v>
      </c>
      <c r="I340" s="335" t="s">
        <v>190</v>
      </c>
      <c r="J340" s="336">
        <v>45700</v>
      </c>
      <c r="K340" s="336">
        <v>45700</v>
      </c>
      <c r="L340" s="336">
        <v>42473.43</v>
      </c>
      <c r="M340" s="337">
        <v>1</v>
      </c>
    </row>
    <row r="341" spans="2:13" s="98" customFormat="1" ht="28.5" x14ac:dyDescent="0.8">
      <c r="B341" s="330" t="s">
        <v>280</v>
      </c>
      <c r="C341" s="331" t="s">
        <v>188</v>
      </c>
      <c r="D341" s="332">
        <v>91.456400000000002</v>
      </c>
      <c r="E341" s="332"/>
      <c r="F341" s="333" t="s">
        <v>417</v>
      </c>
      <c r="G341" s="334">
        <v>9.5</v>
      </c>
      <c r="H341" s="334">
        <v>9.5069999999999997</v>
      </c>
      <c r="I341" s="335" t="s">
        <v>190</v>
      </c>
      <c r="J341" s="336">
        <v>430000</v>
      </c>
      <c r="K341" s="336">
        <v>430000</v>
      </c>
      <c r="L341" s="336">
        <v>393262.7</v>
      </c>
      <c r="M341" s="337">
        <v>5</v>
      </c>
    </row>
    <row r="342" spans="2:13" s="98" customFormat="1" ht="28.5" x14ac:dyDescent="0.8">
      <c r="B342" s="330" t="s">
        <v>283</v>
      </c>
      <c r="C342" s="331" t="s">
        <v>188</v>
      </c>
      <c r="D342" s="332">
        <v>95.579400000000007</v>
      </c>
      <c r="E342" s="332"/>
      <c r="F342" s="333" t="s">
        <v>248</v>
      </c>
      <c r="G342" s="334">
        <v>9.25</v>
      </c>
      <c r="H342" s="334">
        <v>9.463000000000001</v>
      </c>
      <c r="I342" s="335" t="s">
        <v>190</v>
      </c>
      <c r="J342" s="336">
        <v>50000</v>
      </c>
      <c r="K342" s="336">
        <v>50000</v>
      </c>
      <c r="L342" s="336">
        <v>47789.73</v>
      </c>
      <c r="M342" s="337">
        <v>1</v>
      </c>
    </row>
    <row r="343" spans="2:13" s="98" customFormat="1" ht="28.5" x14ac:dyDescent="0.8">
      <c r="B343" s="330" t="s">
        <v>283</v>
      </c>
      <c r="C343" s="331" t="s">
        <v>188</v>
      </c>
      <c r="D343" s="332">
        <v>95.441299999999998</v>
      </c>
      <c r="E343" s="332"/>
      <c r="F343" s="333" t="s">
        <v>243</v>
      </c>
      <c r="G343" s="334">
        <v>9.5</v>
      </c>
      <c r="H343" s="334">
        <v>9.7240000000000002</v>
      </c>
      <c r="I343" s="335" t="s">
        <v>190</v>
      </c>
      <c r="J343" s="336">
        <v>4168</v>
      </c>
      <c r="K343" s="336">
        <v>4168</v>
      </c>
      <c r="L343" s="336">
        <v>3978</v>
      </c>
      <c r="M343" s="337">
        <v>1</v>
      </c>
    </row>
    <row r="344" spans="2:13" s="98" customFormat="1" ht="28.5" x14ac:dyDescent="0.8">
      <c r="B344" s="330" t="s">
        <v>283</v>
      </c>
      <c r="C344" s="331" t="s">
        <v>188</v>
      </c>
      <c r="D344" s="332">
        <v>94.601399999999998</v>
      </c>
      <c r="E344" s="332"/>
      <c r="F344" s="333" t="s">
        <v>418</v>
      </c>
      <c r="G344" s="334">
        <v>9.6</v>
      </c>
      <c r="H344" s="334">
        <v>9.7850000000000001</v>
      </c>
      <c r="I344" s="335" t="s">
        <v>190</v>
      </c>
      <c r="J344" s="336">
        <v>210000</v>
      </c>
      <c r="K344" s="336">
        <v>210000</v>
      </c>
      <c r="L344" s="336">
        <v>198662.97</v>
      </c>
      <c r="M344" s="337">
        <v>1</v>
      </c>
    </row>
    <row r="345" spans="2:13" s="98" customFormat="1" ht="28.5" x14ac:dyDescent="0.8">
      <c r="B345" s="330" t="s">
        <v>283</v>
      </c>
      <c r="C345" s="331" t="s">
        <v>188</v>
      </c>
      <c r="D345" s="332">
        <v>94.458399999999997</v>
      </c>
      <c r="E345" s="332"/>
      <c r="F345" s="333" t="s">
        <v>419</v>
      </c>
      <c r="G345" s="334">
        <v>9.6</v>
      </c>
      <c r="H345" s="334">
        <v>9.7769999999999992</v>
      </c>
      <c r="I345" s="335" t="s">
        <v>190</v>
      </c>
      <c r="J345" s="336">
        <v>210000</v>
      </c>
      <c r="K345" s="336">
        <v>210000</v>
      </c>
      <c r="L345" s="336">
        <v>198362.72</v>
      </c>
      <c r="M345" s="337">
        <v>1</v>
      </c>
    </row>
    <row r="346" spans="2:13" s="98" customFormat="1" ht="28.5" x14ac:dyDescent="0.8">
      <c r="B346" s="330" t="s">
        <v>283</v>
      </c>
      <c r="C346" s="331" t="s">
        <v>188</v>
      </c>
      <c r="D346" s="332">
        <v>92.137500000000003</v>
      </c>
      <c r="E346" s="332"/>
      <c r="F346" s="333" t="s">
        <v>420</v>
      </c>
      <c r="G346" s="334">
        <v>9.6</v>
      </c>
      <c r="H346" s="334">
        <v>9.6490000000000009</v>
      </c>
      <c r="I346" s="335" t="s">
        <v>190</v>
      </c>
      <c r="J346" s="336">
        <v>32463</v>
      </c>
      <c r="K346" s="336">
        <v>32463</v>
      </c>
      <c r="L346" s="336">
        <v>29910.63</v>
      </c>
      <c r="M346" s="337">
        <v>3</v>
      </c>
    </row>
    <row r="347" spans="2:13" s="98" customFormat="1" ht="28.5" x14ac:dyDescent="0.8">
      <c r="B347" s="330" t="s">
        <v>283</v>
      </c>
      <c r="C347" s="331" t="s">
        <v>188</v>
      </c>
      <c r="D347" s="332">
        <v>91.329700000000003</v>
      </c>
      <c r="E347" s="332"/>
      <c r="F347" s="333" t="s">
        <v>421</v>
      </c>
      <c r="G347" s="334">
        <v>9.6</v>
      </c>
      <c r="H347" s="334">
        <v>9.6039999999999992</v>
      </c>
      <c r="I347" s="335" t="s">
        <v>190</v>
      </c>
      <c r="J347" s="336">
        <v>31844</v>
      </c>
      <c r="K347" s="336">
        <v>31844</v>
      </c>
      <c r="L347" s="336">
        <v>29083.05</v>
      </c>
      <c r="M347" s="337">
        <v>1</v>
      </c>
    </row>
    <row r="348" spans="2:13" s="98" customFormat="1" ht="28.5" x14ac:dyDescent="0.8">
      <c r="B348" s="330" t="s">
        <v>283</v>
      </c>
      <c r="C348" s="331" t="s">
        <v>188</v>
      </c>
      <c r="D348" s="332">
        <v>91.307500000000005</v>
      </c>
      <c r="E348" s="332"/>
      <c r="F348" s="333" t="s">
        <v>249</v>
      </c>
      <c r="G348" s="334">
        <v>9.6</v>
      </c>
      <c r="H348" s="334">
        <v>9.6029999999999998</v>
      </c>
      <c r="I348" s="335" t="s">
        <v>190</v>
      </c>
      <c r="J348" s="336">
        <v>2975</v>
      </c>
      <c r="K348" s="336">
        <v>2975</v>
      </c>
      <c r="L348" s="336">
        <v>2716.4</v>
      </c>
      <c r="M348" s="337">
        <v>1</v>
      </c>
    </row>
    <row r="349" spans="2:13" s="98" customFormat="1" ht="28.5" x14ac:dyDescent="0.8">
      <c r="B349" s="330" t="s">
        <v>283</v>
      </c>
      <c r="C349" s="331" t="s">
        <v>188</v>
      </c>
      <c r="D349" s="332">
        <v>91.285200000000003</v>
      </c>
      <c r="E349" s="332"/>
      <c r="F349" s="333" t="s">
        <v>422</v>
      </c>
      <c r="G349" s="334">
        <v>9.6</v>
      </c>
      <c r="H349" s="334">
        <v>9.6020000000000003</v>
      </c>
      <c r="I349" s="335" t="s">
        <v>190</v>
      </c>
      <c r="J349" s="336">
        <v>6580</v>
      </c>
      <c r="K349" s="336">
        <v>6580</v>
      </c>
      <c r="L349" s="336">
        <v>6006.57</v>
      </c>
      <c r="M349" s="337">
        <v>1</v>
      </c>
    </row>
    <row r="350" spans="2:13" s="98" customFormat="1" ht="28.5" x14ac:dyDescent="0.8">
      <c r="B350" s="330" t="s">
        <v>283</v>
      </c>
      <c r="C350" s="331" t="s">
        <v>188</v>
      </c>
      <c r="D350" s="332">
        <v>91.263000000000005</v>
      </c>
      <c r="E350" s="332"/>
      <c r="F350" s="333" t="s">
        <v>250</v>
      </c>
      <c r="G350" s="334">
        <v>9.6</v>
      </c>
      <c r="H350" s="334">
        <v>9.6009999999999991</v>
      </c>
      <c r="I350" s="335" t="s">
        <v>190</v>
      </c>
      <c r="J350" s="336">
        <v>38746</v>
      </c>
      <c r="K350" s="336">
        <v>38746</v>
      </c>
      <c r="L350" s="336">
        <v>35360.79</v>
      </c>
      <c r="M350" s="337">
        <v>3</v>
      </c>
    </row>
    <row r="351" spans="2:13" s="98" customFormat="1" ht="28.5" x14ac:dyDescent="0.8">
      <c r="B351" s="330" t="s">
        <v>283</v>
      </c>
      <c r="C351" s="331" t="s">
        <v>188</v>
      </c>
      <c r="D351" s="332">
        <v>91.400300000000001</v>
      </c>
      <c r="E351" s="332"/>
      <c r="F351" s="333" t="s">
        <v>423</v>
      </c>
      <c r="G351" s="334">
        <v>9.65</v>
      </c>
      <c r="H351" s="334">
        <v>9.6609999999999996</v>
      </c>
      <c r="I351" s="335" t="s">
        <v>190</v>
      </c>
      <c r="J351" s="336">
        <v>147201</v>
      </c>
      <c r="K351" s="336">
        <v>147201</v>
      </c>
      <c r="L351" s="336">
        <v>134542.26</v>
      </c>
      <c r="M351" s="337">
        <v>1</v>
      </c>
    </row>
    <row r="352" spans="2:13" s="98" customFormat="1" ht="28.5" x14ac:dyDescent="0.8">
      <c r="B352" s="330" t="s">
        <v>424</v>
      </c>
      <c r="C352" s="331" t="s">
        <v>188</v>
      </c>
      <c r="D352" s="332">
        <v>98.599000000000004</v>
      </c>
      <c r="E352" s="332"/>
      <c r="F352" s="333" t="s">
        <v>425</v>
      </c>
      <c r="G352" s="334">
        <v>8.25</v>
      </c>
      <c r="H352" s="334">
        <v>8.5360000000000014</v>
      </c>
      <c r="I352" s="335" t="s">
        <v>190</v>
      </c>
      <c r="J352" s="336">
        <v>101421</v>
      </c>
      <c r="K352" s="336">
        <v>101421</v>
      </c>
      <c r="L352" s="336">
        <v>100000.16</v>
      </c>
      <c r="M352" s="337">
        <v>1</v>
      </c>
    </row>
    <row r="353" spans="2:13" s="98" customFormat="1" ht="28.5" x14ac:dyDescent="0.8">
      <c r="B353" s="330" t="s">
        <v>424</v>
      </c>
      <c r="C353" s="331" t="s">
        <v>188</v>
      </c>
      <c r="D353" s="332">
        <v>95.441299999999998</v>
      </c>
      <c r="E353" s="332"/>
      <c r="F353" s="333" t="s">
        <v>243</v>
      </c>
      <c r="G353" s="334">
        <v>9.5</v>
      </c>
      <c r="H353" s="334">
        <v>9.7240000000000002</v>
      </c>
      <c r="I353" s="335" t="s">
        <v>190</v>
      </c>
      <c r="J353" s="336">
        <v>141472</v>
      </c>
      <c r="K353" s="336">
        <v>141472</v>
      </c>
      <c r="L353" s="336">
        <v>135022.78</v>
      </c>
      <c r="M353" s="337">
        <v>3</v>
      </c>
    </row>
    <row r="354" spans="2:13" s="98" customFormat="1" ht="28.5" x14ac:dyDescent="0.8">
      <c r="B354" s="330" t="s">
        <v>424</v>
      </c>
      <c r="C354" s="331" t="s">
        <v>188</v>
      </c>
      <c r="D354" s="332">
        <v>97.620500000000007</v>
      </c>
      <c r="E354" s="332"/>
      <c r="F354" s="333" t="s">
        <v>407</v>
      </c>
      <c r="G354" s="334">
        <v>9.75</v>
      </c>
      <c r="H354" s="334">
        <v>10.112</v>
      </c>
      <c r="I354" s="335" t="s">
        <v>190</v>
      </c>
      <c r="J354" s="336">
        <v>75000</v>
      </c>
      <c r="K354" s="336">
        <v>75000</v>
      </c>
      <c r="L354" s="336">
        <v>73215.38</v>
      </c>
      <c r="M354" s="337">
        <v>1</v>
      </c>
    </row>
    <row r="355" spans="2:13" s="98" customFormat="1" ht="28.5" x14ac:dyDescent="0.8">
      <c r="B355" s="330" t="s">
        <v>424</v>
      </c>
      <c r="C355" s="331" t="s">
        <v>188</v>
      </c>
      <c r="D355" s="332">
        <v>91.183599999999998</v>
      </c>
      <c r="E355" s="332"/>
      <c r="F355" s="333" t="s">
        <v>249</v>
      </c>
      <c r="G355" s="334">
        <v>9.75</v>
      </c>
      <c r="H355" s="334">
        <v>9.7530000000000001</v>
      </c>
      <c r="I355" s="335" t="s">
        <v>190</v>
      </c>
      <c r="J355" s="336">
        <v>50000</v>
      </c>
      <c r="K355" s="336">
        <v>50000</v>
      </c>
      <c r="L355" s="336">
        <v>45591.839999999997</v>
      </c>
      <c r="M355" s="337">
        <v>1</v>
      </c>
    </row>
    <row r="356" spans="2:13" s="98" customFormat="1" ht="28.5" x14ac:dyDescent="0.8">
      <c r="B356" s="330" t="s">
        <v>424</v>
      </c>
      <c r="C356" s="331" t="s">
        <v>188</v>
      </c>
      <c r="D356" s="332">
        <v>90.569400000000002</v>
      </c>
      <c r="E356" s="332"/>
      <c r="F356" s="333" t="s">
        <v>249</v>
      </c>
      <c r="G356" s="334">
        <v>10.5</v>
      </c>
      <c r="H356" s="334">
        <v>10.504</v>
      </c>
      <c r="I356" s="335" t="s">
        <v>190</v>
      </c>
      <c r="J356" s="336">
        <v>330935</v>
      </c>
      <c r="K356" s="336">
        <v>330935</v>
      </c>
      <c r="L356" s="336">
        <v>299726.03000000003</v>
      </c>
      <c r="M356" s="337">
        <v>1</v>
      </c>
    </row>
    <row r="357" spans="2:13" s="98" customFormat="1" ht="28.5" x14ac:dyDescent="0.8">
      <c r="B357" s="330" t="s">
        <v>424</v>
      </c>
      <c r="C357" s="331" t="s">
        <v>188</v>
      </c>
      <c r="D357" s="332">
        <v>90.521600000000007</v>
      </c>
      <c r="E357" s="332"/>
      <c r="F357" s="333" t="s">
        <v>250</v>
      </c>
      <c r="G357" s="334">
        <v>10.5</v>
      </c>
      <c r="H357" s="334">
        <v>10.501000000000001</v>
      </c>
      <c r="I357" s="335" t="s">
        <v>190</v>
      </c>
      <c r="J357" s="336">
        <v>63943</v>
      </c>
      <c r="K357" s="336">
        <v>63943</v>
      </c>
      <c r="L357" s="336">
        <v>57882.25</v>
      </c>
      <c r="M357" s="337">
        <v>1</v>
      </c>
    </row>
    <row r="358" spans="2:13" s="98" customFormat="1" ht="28.5" x14ac:dyDescent="0.8">
      <c r="B358" s="330" t="s">
        <v>424</v>
      </c>
      <c r="C358" s="331" t="s">
        <v>188</v>
      </c>
      <c r="D358" s="332">
        <v>90.473799999999997</v>
      </c>
      <c r="E358" s="332"/>
      <c r="F358" s="333" t="s">
        <v>426</v>
      </c>
      <c r="G358" s="334">
        <v>10.5</v>
      </c>
      <c r="H358" s="334">
        <v>10.498000000000001</v>
      </c>
      <c r="I358" s="335" t="s">
        <v>190</v>
      </c>
      <c r="J358" s="336">
        <v>61156</v>
      </c>
      <c r="K358" s="336">
        <v>61156</v>
      </c>
      <c r="L358" s="336">
        <v>55330.19</v>
      </c>
      <c r="M358" s="337">
        <v>1</v>
      </c>
    </row>
    <row r="359" spans="2:13" s="98" customFormat="1" ht="28.5" x14ac:dyDescent="0.8">
      <c r="B359" s="330" t="s">
        <v>289</v>
      </c>
      <c r="C359" s="331" t="s">
        <v>188</v>
      </c>
      <c r="D359" s="332">
        <v>95.555899999999994</v>
      </c>
      <c r="E359" s="332"/>
      <c r="F359" s="333" t="s">
        <v>243</v>
      </c>
      <c r="G359" s="334">
        <v>9.25</v>
      </c>
      <c r="H359" s="334">
        <v>9.4619999999999997</v>
      </c>
      <c r="I359" s="335" t="s">
        <v>190</v>
      </c>
      <c r="J359" s="336">
        <v>36610</v>
      </c>
      <c r="K359" s="336">
        <v>36610</v>
      </c>
      <c r="L359" s="336">
        <v>34983.050000000003</v>
      </c>
      <c r="M359" s="337">
        <v>1</v>
      </c>
    </row>
    <row r="360" spans="2:13" s="98" customFormat="1" ht="28.5" x14ac:dyDescent="0.8">
      <c r="B360" s="330" t="s">
        <v>295</v>
      </c>
      <c r="C360" s="331" t="s">
        <v>188</v>
      </c>
      <c r="D360" s="332">
        <v>95.500799999999998</v>
      </c>
      <c r="E360" s="332"/>
      <c r="F360" s="333" t="s">
        <v>427</v>
      </c>
      <c r="G360" s="334">
        <v>8</v>
      </c>
      <c r="H360" s="334">
        <v>8.129999999999999</v>
      </c>
      <c r="I360" s="335" t="s">
        <v>190</v>
      </c>
      <c r="J360" s="336">
        <v>16256</v>
      </c>
      <c r="K360" s="336">
        <v>16256</v>
      </c>
      <c r="L360" s="336">
        <v>15524.62</v>
      </c>
      <c r="M360" s="337">
        <v>1</v>
      </c>
    </row>
    <row r="361" spans="2:13" s="98" customFormat="1" ht="28.5" x14ac:dyDescent="0.8">
      <c r="B361" s="330" t="s">
        <v>295</v>
      </c>
      <c r="C361" s="331" t="s">
        <v>188</v>
      </c>
      <c r="D361" s="332">
        <v>95.901499999999999</v>
      </c>
      <c r="E361" s="332"/>
      <c r="F361" s="333" t="s">
        <v>243</v>
      </c>
      <c r="G361" s="334">
        <v>8.5</v>
      </c>
      <c r="H361" s="334">
        <v>8.6790000000000003</v>
      </c>
      <c r="I361" s="335" t="s">
        <v>190</v>
      </c>
      <c r="J361" s="336">
        <v>180000</v>
      </c>
      <c r="K361" s="336">
        <v>180000</v>
      </c>
      <c r="L361" s="336">
        <v>172622.77</v>
      </c>
      <c r="M361" s="337">
        <v>1</v>
      </c>
    </row>
    <row r="362" spans="2:13" s="98" customFormat="1" ht="28.5" x14ac:dyDescent="0.8">
      <c r="B362" s="330" t="s">
        <v>307</v>
      </c>
      <c r="C362" s="331" t="s">
        <v>188</v>
      </c>
      <c r="D362" s="332">
        <v>99.868899999999996</v>
      </c>
      <c r="E362" s="332"/>
      <c r="F362" s="333" t="s">
        <v>428</v>
      </c>
      <c r="G362" s="334">
        <v>5.25</v>
      </c>
      <c r="H362" s="334">
        <v>5.3860000000000001</v>
      </c>
      <c r="I362" s="335" t="s">
        <v>190</v>
      </c>
      <c r="J362" s="336">
        <v>609409</v>
      </c>
      <c r="K362" s="336">
        <v>609409</v>
      </c>
      <c r="L362" s="336">
        <v>608610.19999999995</v>
      </c>
      <c r="M362" s="337">
        <v>2</v>
      </c>
    </row>
    <row r="363" spans="2:13" s="98" customFormat="1" ht="28.5" x14ac:dyDescent="0.8">
      <c r="B363" s="330" t="s">
        <v>307</v>
      </c>
      <c r="C363" s="331" t="s">
        <v>188</v>
      </c>
      <c r="D363" s="332">
        <v>98.039199999999994</v>
      </c>
      <c r="E363" s="332"/>
      <c r="F363" s="333" t="s">
        <v>407</v>
      </c>
      <c r="G363" s="334">
        <v>8</v>
      </c>
      <c r="H363" s="334">
        <v>8.2430000000000003</v>
      </c>
      <c r="I363" s="335" t="s">
        <v>190</v>
      </c>
      <c r="J363" s="336">
        <v>40000</v>
      </c>
      <c r="K363" s="336">
        <v>40000</v>
      </c>
      <c r="L363" s="336">
        <v>39215.68</v>
      </c>
      <c r="M363" s="337">
        <v>2</v>
      </c>
    </row>
    <row r="364" spans="2:13" s="98" customFormat="1" ht="28.5" x14ac:dyDescent="0.8">
      <c r="B364" s="330" t="s">
        <v>307</v>
      </c>
      <c r="C364" s="331" t="s">
        <v>188</v>
      </c>
      <c r="D364" s="332">
        <v>97.323599999999999</v>
      </c>
      <c r="E364" s="332"/>
      <c r="F364" s="333" t="s">
        <v>396</v>
      </c>
      <c r="G364" s="334">
        <v>8.25</v>
      </c>
      <c r="H364" s="334">
        <v>8.4779999999999998</v>
      </c>
      <c r="I364" s="335" t="s">
        <v>190</v>
      </c>
      <c r="J364" s="336">
        <v>8220</v>
      </c>
      <c r="K364" s="336">
        <v>8220</v>
      </c>
      <c r="L364" s="336">
        <v>8000</v>
      </c>
      <c r="M364" s="337">
        <v>1</v>
      </c>
    </row>
    <row r="365" spans="2:13" s="98" customFormat="1" ht="28.5" x14ac:dyDescent="0.8">
      <c r="B365" s="330" t="s">
        <v>307</v>
      </c>
      <c r="C365" s="331" t="s">
        <v>188</v>
      </c>
      <c r="D365" s="332">
        <v>95.901499999999999</v>
      </c>
      <c r="E365" s="332"/>
      <c r="F365" s="333" t="s">
        <v>243</v>
      </c>
      <c r="G365" s="334">
        <v>8.5</v>
      </c>
      <c r="H365" s="334">
        <v>8.6790000000000003</v>
      </c>
      <c r="I365" s="335" t="s">
        <v>190</v>
      </c>
      <c r="J365" s="336">
        <v>500000</v>
      </c>
      <c r="K365" s="336">
        <v>500000</v>
      </c>
      <c r="L365" s="336">
        <v>479507.71</v>
      </c>
      <c r="M365" s="337">
        <v>1</v>
      </c>
    </row>
    <row r="366" spans="2:13" s="98" customFormat="1" ht="28.5" x14ac:dyDescent="0.8">
      <c r="B366" s="330" t="s">
        <v>307</v>
      </c>
      <c r="C366" s="331" t="s">
        <v>188</v>
      </c>
      <c r="D366" s="332">
        <v>92.229600000000005</v>
      </c>
      <c r="E366" s="332"/>
      <c r="F366" s="333" t="s">
        <v>429</v>
      </c>
      <c r="G366" s="334">
        <v>9</v>
      </c>
      <c r="H366" s="334">
        <v>9.0250000000000004</v>
      </c>
      <c r="I366" s="335" t="s">
        <v>190</v>
      </c>
      <c r="J366" s="336">
        <v>24000</v>
      </c>
      <c r="K366" s="336">
        <v>24000</v>
      </c>
      <c r="L366" s="336">
        <v>22135.119999999999</v>
      </c>
      <c r="M366" s="337">
        <v>1</v>
      </c>
    </row>
    <row r="367" spans="2:13" s="98" customFormat="1" ht="28.5" x14ac:dyDescent="0.8">
      <c r="B367" s="330" t="s">
        <v>307</v>
      </c>
      <c r="C367" s="331" t="s">
        <v>188</v>
      </c>
      <c r="D367" s="332">
        <v>92.144599999999997</v>
      </c>
      <c r="E367" s="332"/>
      <c r="F367" s="333" t="s">
        <v>430</v>
      </c>
      <c r="G367" s="334">
        <v>9</v>
      </c>
      <c r="H367" s="334">
        <v>9.02</v>
      </c>
      <c r="I367" s="335" t="s">
        <v>190</v>
      </c>
      <c r="J367" s="336">
        <v>35722</v>
      </c>
      <c r="K367" s="336">
        <v>35722</v>
      </c>
      <c r="L367" s="336">
        <v>32915.919999999998</v>
      </c>
      <c r="M367" s="337">
        <v>2</v>
      </c>
    </row>
    <row r="368" spans="2:13" s="98" customFormat="1" ht="28.5" x14ac:dyDescent="0.8">
      <c r="B368" s="330" t="s">
        <v>307</v>
      </c>
      <c r="C368" s="331" t="s">
        <v>188</v>
      </c>
      <c r="D368" s="332">
        <v>92.123400000000004</v>
      </c>
      <c r="E368" s="332"/>
      <c r="F368" s="333" t="s">
        <v>431</v>
      </c>
      <c r="G368" s="334">
        <v>9</v>
      </c>
      <c r="H368" s="334">
        <v>9.0190000000000001</v>
      </c>
      <c r="I368" s="335" t="s">
        <v>190</v>
      </c>
      <c r="J368" s="336">
        <v>5000</v>
      </c>
      <c r="K368" s="336">
        <v>5000</v>
      </c>
      <c r="L368" s="336">
        <v>4606.17</v>
      </c>
      <c r="M368" s="337">
        <v>1</v>
      </c>
    </row>
    <row r="369" spans="2:13" s="98" customFormat="1" ht="28.5" x14ac:dyDescent="0.8">
      <c r="B369" s="330" t="s">
        <v>307</v>
      </c>
      <c r="C369" s="331" t="s">
        <v>188</v>
      </c>
      <c r="D369" s="332">
        <v>92.017399999999995</v>
      </c>
      <c r="E369" s="332"/>
      <c r="F369" s="333" t="s">
        <v>432</v>
      </c>
      <c r="G369" s="334">
        <v>9</v>
      </c>
      <c r="H369" s="334">
        <v>9.0139999999999993</v>
      </c>
      <c r="I369" s="335" t="s">
        <v>190</v>
      </c>
      <c r="J369" s="336">
        <v>25000</v>
      </c>
      <c r="K369" s="336">
        <v>25000</v>
      </c>
      <c r="L369" s="336">
        <v>23004.37</v>
      </c>
      <c r="M369" s="337">
        <v>1</v>
      </c>
    </row>
    <row r="370" spans="2:13" s="98" customFormat="1" ht="28.5" x14ac:dyDescent="0.8">
      <c r="B370" s="330" t="s">
        <v>307</v>
      </c>
      <c r="C370" s="331" t="s">
        <v>188</v>
      </c>
      <c r="D370" s="332">
        <v>91.953999999999994</v>
      </c>
      <c r="E370" s="332"/>
      <c r="F370" s="333" t="s">
        <v>433</v>
      </c>
      <c r="G370" s="334">
        <v>9</v>
      </c>
      <c r="H370" s="334">
        <v>9.01</v>
      </c>
      <c r="I370" s="335" t="s">
        <v>190</v>
      </c>
      <c r="J370" s="336">
        <v>367720</v>
      </c>
      <c r="K370" s="336">
        <v>367720</v>
      </c>
      <c r="L370" s="336">
        <v>338133.33</v>
      </c>
      <c r="M370" s="337">
        <v>1</v>
      </c>
    </row>
    <row r="371" spans="2:13" s="98" customFormat="1" ht="28.5" x14ac:dyDescent="0.8">
      <c r="B371" s="330" t="s">
        <v>307</v>
      </c>
      <c r="C371" s="331" t="s">
        <v>188</v>
      </c>
      <c r="D371" s="332">
        <v>91.785200000000003</v>
      </c>
      <c r="E371" s="332"/>
      <c r="F371" s="333" t="s">
        <v>422</v>
      </c>
      <c r="G371" s="334">
        <v>9</v>
      </c>
      <c r="H371" s="334">
        <v>9.0020000000000007</v>
      </c>
      <c r="I371" s="335" t="s">
        <v>190</v>
      </c>
      <c r="J371" s="336">
        <v>11400</v>
      </c>
      <c r="K371" s="336">
        <v>11400</v>
      </c>
      <c r="L371" s="336">
        <v>10463.52</v>
      </c>
      <c r="M371" s="337">
        <v>1</v>
      </c>
    </row>
    <row r="372" spans="2:13" s="98" customFormat="1" ht="28.5" x14ac:dyDescent="0.8">
      <c r="B372" s="330" t="s">
        <v>434</v>
      </c>
      <c r="C372" s="331" t="s">
        <v>188</v>
      </c>
      <c r="D372" s="332">
        <v>99.718800000000002</v>
      </c>
      <c r="E372" s="332"/>
      <c r="F372" s="333" t="s">
        <v>435</v>
      </c>
      <c r="G372" s="334">
        <v>7.25</v>
      </c>
      <c r="H372" s="334">
        <v>7.5079999999999991</v>
      </c>
      <c r="I372" s="335" t="s">
        <v>190</v>
      </c>
      <c r="J372" s="336">
        <v>12943</v>
      </c>
      <c r="K372" s="336">
        <v>12943</v>
      </c>
      <c r="L372" s="336">
        <v>12906.61</v>
      </c>
      <c r="M372" s="337">
        <v>1</v>
      </c>
    </row>
    <row r="373" spans="2:13" s="98" customFormat="1" ht="28.5" x14ac:dyDescent="0.8">
      <c r="B373" s="330" t="s">
        <v>434</v>
      </c>
      <c r="C373" s="331" t="s">
        <v>188</v>
      </c>
      <c r="D373" s="332">
        <v>99.698800000000006</v>
      </c>
      <c r="E373" s="332"/>
      <c r="F373" s="333" t="s">
        <v>436</v>
      </c>
      <c r="G373" s="334">
        <v>7.25</v>
      </c>
      <c r="H373" s="334">
        <v>7.5069999999999997</v>
      </c>
      <c r="I373" s="335" t="s">
        <v>190</v>
      </c>
      <c r="J373" s="336">
        <v>23232</v>
      </c>
      <c r="K373" s="336">
        <v>23232</v>
      </c>
      <c r="L373" s="336">
        <v>23162.03</v>
      </c>
      <c r="M373" s="337">
        <v>1</v>
      </c>
    </row>
    <row r="374" spans="2:13" s="98" customFormat="1" ht="28.5" x14ac:dyDescent="0.8">
      <c r="B374" s="330" t="s">
        <v>434</v>
      </c>
      <c r="C374" s="331" t="s">
        <v>188</v>
      </c>
      <c r="D374" s="332">
        <v>99.578800000000001</v>
      </c>
      <c r="E374" s="332"/>
      <c r="F374" s="333" t="s">
        <v>437</v>
      </c>
      <c r="G374" s="334">
        <v>7.25</v>
      </c>
      <c r="H374" s="334">
        <v>7.5020000000000007</v>
      </c>
      <c r="I374" s="335" t="s">
        <v>190</v>
      </c>
      <c r="J374" s="336">
        <v>21535</v>
      </c>
      <c r="K374" s="336">
        <v>21535</v>
      </c>
      <c r="L374" s="336">
        <v>21444.31</v>
      </c>
      <c r="M374" s="337">
        <v>1</v>
      </c>
    </row>
    <row r="375" spans="2:13" s="98" customFormat="1" ht="28.5" x14ac:dyDescent="0.8">
      <c r="B375" s="330" t="s">
        <v>434</v>
      </c>
      <c r="C375" s="331" t="s">
        <v>188</v>
      </c>
      <c r="D375" s="332">
        <v>99.854299999999995</v>
      </c>
      <c r="E375" s="332"/>
      <c r="F375" s="333" t="s">
        <v>438</v>
      </c>
      <c r="G375" s="334">
        <v>7.5</v>
      </c>
      <c r="H375" s="334">
        <v>7.782</v>
      </c>
      <c r="I375" s="335" t="s">
        <v>190</v>
      </c>
      <c r="J375" s="336">
        <v>21000</v>
      </c>
      <c r="K375" s="336">
        <v>21000</v>
      </c>
      <c r="L375" s="336">
        <v>20969.419999999998</v>
      </c>
      <c r="M375" s="337">
        <v>1</v>
      </c>
    </row>
    <row r="376" spans="2:13" s="98" customFormat="1" ht="28.5" x14ac:dyDescent="0.8">
      <c r="B376" s="330" t="s">
        <v>434</v>
      </c>
      <c r="C376" s="331" t="s">
        <v>188</v>
      </c>
      <c r="D376" s="332">
        <v>99.729799999999997</v>
      </c>
      <c r="E376" s="332"/>
      <c r="F376" s="333" t="s">
        <v>439</v>
      </c>
      <c r="G376" s="334">
        <v>7.5</v>
      </c>
      <c r="H376" s="334">
        <v>7.777000000000001</v>
      </c>
      <c r="I376" s="335" t="s">
        <v>190</v>
      </c>
      <c r="J376" s="336">
        <v>31371</v>
      </c>
      <c r="K376" s="336">
        <v>31371</v>
      </c>
      <c r="L376" s="336">
        <v>31286.27</v>
      </c>
      <c r="M376" s="337">
        <v>1</v>
      </c>
    </row>
    <row r="377" spans="2:13" s="98" customFormat="1" ht="28.5" x14ac:dyDescent="0.8">
      <c r="B377" s="330" t="s">
        <v>434</v>
      </c>
      <c r="C377" s="331" t="s">
        <v>188</v>
      </c>
      <c r="D377" s="332">
        <v>95.579400000000007</v>
      </c>
      <c r="E377" s="332"/>
      <c r="F377" s="333" t="s">
        <v>248</v>
      </c>
      <c r="G377" s="334">
        <v>9.25</v>
      </c>
      <c r="H377" s="334">
        <v>9.463000000000001</v>
      </c>
      <c r="I377" s="335" t="s">
        <v>190</v>
      </c>
      <c r="J377" s="336">
        <v>116488</v>
      </c>
      <c r="K377" s="336">
        <v>116488</v>
      </c>
      <c r="L377" s="336">
        <v>111338.58</v>
      </c>
      <c r="M377" s="337">
        <v>3</v>
      </c>
    </row>
    <row r="378" spans="2:13" s="98" customFormat="1" ht="28.5" x14ac:dyDescent="0.8">
      <c r="B378" s="330" t="s">
        <v>434</v>
      </c>
      <c r="C378" s="331" t="s">
        <v>188</v>
      </c>
      <c r="D378" s="332">
        <v>95.555899999999994</v>
      </c>
      <c r="E378" s="332"/>
      <c r="F378" s="333" t="s">
        <v>243</v>
      </c>
      <c r="G378" s="334">
        <v>9.25</v>
      </c>
      <c r="H378" s="334">
        <v>9.4619999999999997</v>
      </c>
      <c r="I378" s="335" t="s">
        <v>190</v>
      </c>
      <c r="J378" s="336">
        <v>37139</v>
      </c>
      <c r="K378" s="336">
        <v>37139</v>
      </c>
      <c r="L378" s="336">
        <v>35488.54</v>
      </c>
      <c r="M378" s="337">
        <v>2</v>
      </c>
    </row>
    <row r="379" spans="2:13" s="98" customFormat="1" ht="28.5" x14ac:dyDescent="0.8">
      <c r="B379" s="330" t="s">
        <v>434</v>
      </c>
      <c r="C379" s="331" t="s">
        <v>188</v>
      </c>
      <c r="D379" s="332">
        <v>95.532499999999999</v>
      </c>
      <c r="E379" s="332"/>
      <c r="F379" s="333" t="s">
        <v>244</v>
      </c>
      <c r="G379" s="334">
        <v>9.25</v>
      </c>
      <c r="H379" s="334">
        <v>9.4610000000000003</v>
      </c>
      <c r="I379" s="335" t="s">
        <v>190</v>
      </c>
      <c r="J379" s="336">
        <v>67648</v>
      </c>
      <c r="K379" s="336">
        <v>67648</v>
      </c>
      <c r="L379" s="336">
        <v>64625.85</v>
      </c>
      <c r="M379" s="337">
        <v>2</v>
      </c>
    </row>
    <row r="380" spans="2:13" s="98" customFormat="1" ht="28.5" x14ac:dyDescent="0.8">
      <c r="B380" s="330" t="s">
        <v>434</v>
      </c>
      <c r="C380" s="331" t="s">
        <v>188</v>
      </c>
      <c r="D380" s="332">
        <v>93.490099999999998</v>
      </c>
      <c r="E380" s="332"/>
      <c r="F380" s="333" t="s">
        <v>440</v>
      </c>
      <c r="G380" s="334">
        <v>9.25</v>
      </c>
      <c r="H380" s="334">
        <v>9.3539999999999992</v>
      </c>
      <c r="I380" s="335" t="s">
        <v>190</v>
      </c>
      <c r="J380" s="336">
        <v>12048</v>
      </c>
      <c r="K380" s="336">
        <v>12048</v>
      </c>
      <c r="L380" s="336">
        <v>11263.69</v>
      </c>
      <c r="M380" s="337">
        <v>1</v>
      </c>
    </row>
    <row r="381" spans="2:13" s="98" customFormat="1" ht="28.5" x14ac:dyDescent="0.8">
      <c r="B381" s="330" t="s">
        <v>434</v>
      </c>
      <c r="C381" s="331" t="s">
        <v>188</v>
      </c>
      <c r="D381" s="332">
        <v>93.467600000000004</v>
      </c>
      <c r="E381" s="332"/>
      <c r="F381" s="333" t="s">
        <v>441</v>
      </c>
      <c r="G381" s="334">
        <v>9.25</v>
      </c>
      <c r="H381" s="334">
        <v>9.3520000000000003</v>
      </c>
      <c r="I381" s="335" t="s">
        <v>190</v>
      </c>
      <c r="J381" s="336">
        <v>16546</v>
      </c>
      <c r="K381" s="336">
        <v>16546</v>
      </c>
      <c r="L381" s="336">
        <v>15465.16</v>
      </c>
      <c r="M381" s="337">
        <v>1</v>
      </c>
    </row>
    <row r="382" spans="2:13" s="98" customFormat="1" ht="28.5" x14ac:dyDescent="0.8">
      <c r="B382" s="330" t="s">
        <v>434</v>
      </c>
      <c r="C382" s="331" t="s">
        <v>188</v>
      </c>
      <c r="D382" s="332">
        <v>93.4452</v>
      </c>
      <c r="E382" s="332"/>
      <c r="F382" s="333" t="s">
        <v>442</v>
      </c>
      <c r="G382" s="334">
        <v>9.25</v>
      </c>
      <c r="H382" s="334">
        <v>9.3509999999999991</v>
      </c>
      <c r="I382" s="335" t="s">
        <v>190</v>
      </c>
      <c r="J382" s="336">
        <v>32056</v>
      </c>
      <c r="K382" s="336">
        <v>32056</v>
      </c>
      <c r="L382" s="336">
        <v>29954.799999999999</v>
      </c>
      <c r="M382" s="337">
        <v>1</v>
      </c>
    </row>
    <row r="383" spans="2:13" s="98" customFormat="1" ht="28.5" x14ac:dyDescent="0.8">
      <c r="B383" s="330" t="s">
        <v>434</v>
      </c>
      <c r="C383" s="331" t="s">
        <v>188</v>
      </c>
      <c r="D383" s="332">
        <v>93.348799999999997</v>
      </c>
      <c r="E383" s="332"/>
      <c r="F383" s="333" t="s">
        <v>222</v>
      </c>
      <c r="G383" s="334">
        <v>9.5</v>
      </c>
      <c r="H383" s="334">
        <v>9.6110000000000007</v>
      </c>
      <c r="I383" s="335" t="s">
        <v>190</v>
      </c>
      <c r="J383" s="336">
        <v>7530</v>
      </c>
      <c r="K383" s="336">
        <v>7530</v>
      </c>
      <c r="L383" s="336">
        <v>7029.17</v>
      </c>
      <c r="M383" s="337">
        <v>1</v>
      </c>
    </row>
    <row r="384" spans="2:13" s="98" customFormat="1" ht="28.5" x14ac:dyDescent="0.8">
      <c r="B384" s="330" t="s">
        <v>434</v>
      </c>
      <c r="C384" s="331" t="s">
        <v>188</v>
      </c>
      <c r="D384" s="332">
        <v>91.390199999999993</v>
      </c>
      <c r="E384" s="332"/>
      <c r="F384" s="333" t="s">
        <v>249</v>
      </c>
      <c r="G384" s="334">
        <v>9.5</v>
      </c>
      <c r="H384" s="334">
        <v>9.5030000000000001</v>
      </c>
      <c r="I384" s="335" t="s">
        <v>190</v>
      </c>
      <c r="J384" s="336">
        <v>425288</v>
      </c>
      <c r="K384" s="336">
        <v>425288</v>
      </c>
      <c r="L384" s="336">
        <v>388671.87</v>
      </c>
      <c r="M384" s="337">
        <v>6</v>
      </c>
    </row>
    <row r="385" spans="2:13" s="98" customFormat="1" ht="28.5" x14ac:dyDescent="0.8">
      <c r="B385" s="330" t="s">
        <v>434</v>
      </c>
      <c r="C385" s="331" t="s">
        <v>188</v>
      </c>
      <c r="D385" s="332">
        <v>91.346199999999996</v>
      </c>
      <c r="E385" s="332"/>
      <c r="F385" s="333" t="s">
        <v>250</v>
      </c>
      <c r="G385" s="334">
        <v>9.5</v>
      </c>
      <c r="H385" s="334">
        <v>9.5009999999999994</v>
      </c>
      <c r="I385" s="335" t="s">
        <v>190</v>
      </c>
      <c r="J385" s="336">
        <v>61099</v>
      </c>
      <c r="K385" s="336">
        <v>61099</v>
      </c>
      <c r="L385" s="336">
        <v>55811.62</v>
      </c>
      <c r="M385" s="337">
        <v>3</v>
      </c>
    </row>
    <row r="386" spans="2:13" s="98" customFormat="1" ht="28.5" x14ac:dyDescent="0.8">
      <c r="B386" s="330" t="s">
        <v>341</v>
      </c>
      <c r="C386" s="331" t="s">
        <v>188</v>
      </c>
      <c r="D386" s="332">
        <v>95.200299999999999</v>
      </c>
      <c r="E386" s="332"/>
      <c r="F386" s="333" t="s">
        <v>419</v>
      </c>
      <c r="G386" s="334">
        <v>8.25</v>
      </c>
      <c r="H386" s="334">
        <v>8.3810000000000002</v>
      </c>
      <c r="I386" s="335" t="s">
        <v>190</v>
      </c>
      <c r="J386" s="336">
        <v>11711</v>
      </c>
      <c r="K386" s="336">
        <v>11711</v>
      </c>
      <c r="L386" s="336">
        <v>11148.91</v>
      </c>
      <c r="M386" s="337">
        <v>1</v>
      </c>
    </row>
    <row r="387" spans="2:13" s="98" customFormat="1" ht="28.5" x14ac:dyDescent="0.8">
      <c r="B387" s="330" t="s">
        <v>341</v>
      </c>
      <c r="C387" s="331" t="s">
        <v>188</v>
      </c>
      <c r="D387" s="332">
        <v>94.806600000000003</v>
      </c>
      <c r="E387" s="332"/>
      <c r="F387" s="333" t="s">
        <v>200</v>
      </c>
      <c r="G387" s="334">
        <v>8.5</v>
      </c>
      <c r="H387" s="334">
        <v>8.6270000000000007</v>
      </c>
      <c r="I387" s="335" t="s">
        <v>190</v>
      </c>
      <c r="J387" s="336">
        <v>13720</v>
      </c>
      <c r="K387" s="336">
        <v>13720</v>
      </c>
      <c r="L387" s="336">
        <v>13007.48</v>
      </c>
      <c r="M387" s="337">
        <v>1</v>
      </c>
    </row>
    <row r="388" spans="2:13" s="98" customFormat="1" ht="28.5" x14ac:dyDescent="0.8">
      <c r="B388" s="330" t="s">
        <v>341</v>
      </c>
      <c r="C388" s="331" t="s">
        <v>188</v>
      </c>
      <c r="D388" s="332">
        <v>94.616</v>
      </c>
      <c r="E388" s="332"/>
      <c r="F388" s="333" t="s">
        <v>443</v>
      </c>
      <c r="G388" s="334">
        <v>8.5</v>
      </c>
      <c r="H388" s="334">
        <v>8.6180000000000003</v>
      </c>
      <c r="I388" s="335" t="s">
        <v>190</v>
      </c>
      <c r="J388" s="336">
        <v>15844</v>
      </c>
      <c r="K388" s="336">
        <v>15844</v>
      </c>
      <c r="L388" s="336">
        <v>14990.97</v>
      </c>
      <c r="M388" s="337">
        <v>1</v>
      </c>
    </row>
    <row r="389" spans="2:13" s="98" customFormat="1" ht="28.5" x14ac:dyDescent="0.8">
      <c r="B389" s="330" t="s">
        <v>348</v>
      </c>
      <c r="C389" s="331" t="s">
        <v>188</v>
      </c>
      <c r="D389" s="332">
        <v>96.346800000000002</v>
      </c>
      <c r="E389" s="332"/>
      <c r="F389" s="333" t="s">
        <v>444</v>
      </c>
      <c r="G389" s="334">
        <v>7</v>
      </c>
      <c r="H389" s="334">
        <v>7.1120000000000001</v>
      </c>
      <c r="I389" s="335" t="s">
        <v>190</v>
      </c>
      <c r="J389" s="336">
        <v>2500000</v>
      </c>
      <c r="K389" s="336">
        <v>2500000</v>
      </c>
      <c r="L389" s="336">
        <v>2408671.2200000002</v>
      </c>
      <c r="M389" s="337">
        <v>1</v>
      </c>
    </row>
    <row r="390" spans="2:13" s="98" customFormat="1" ht="28.5" x14ac:dyDescent="0.8">
      <c r="B390" s="330" t="s">
        <v>348</v>
      </c>
      <c r="C390" s="331" t="s">
        <v>188</v>
      </c>
      <c r="D390" s="332">
        <v>94.8429</v>
      </c>
      <c r="E390" s="332"/>
      <c r="F390" s="333" t="s">
        <v>222</v>
      </c>
      <c r="G390" s="334">
        <v>7.25</v>
      </c>
      <c r="H390" s="334">
        <v>7.3140000000000001</v>
      </c>
      <c r="I390" s="335" t="s">
        <v>190</v>
      </c>
      <c r="J390" s="336">
        <v>400000</v>
      </c>
      <c r="K390" s="336">
        <v>400000</v>
      </c>
      <c r="L390" s="336">
        <v>379371.67</v>
      </c>
      <c r="M390" s="337">
        <v>1</v>
      </c>
    </row>
    <row r="391" spans="2:13" s="98" customFormat="1" ht="28.5" x14ac:dyDescent="0.8">
      <c r="B391" s="330" t="s">
        <v>348</v>
      </c>
      <c r="C391" s="331" t="s">
        <v>188</v>
      </c>
      <c r="D391" s="332">
        <v>94.191500000000005</v>
      </c>
      <c r="E391" s="332"/>
      <c r="F391" s="333" t="s">
        <v>191</v>
      </c>
      <c r="G391" s="334">
        <v>7.4</v>
      </c>
      <c r="H391" s="334">
        <v>7.4440000000000008</v>
      </c>
      <c r="I391" s="335" t="s">
        <v>190</v>
      </c>
      <c r="J391" s="336">
        <v>2963246.96</v>
      </c>
      <c r="K391" s="336">
        <v>2963246.96</v>
      </c>
      <c r="L391" s="336">
        <v>2791127.43</v>
      </c>
      <c r="M391" s="337">
        <v>1</v>
      </c>
    </row>
    <row r="392" spans="2:13" s="98" customFormat="1" ht="28.5" x14ac:dyDescent="0.8">
      <c r="B392" s="330" t="s">
        <v>445</v>
      </c>
      <c r="C392" s="331" t="s">
        <v>188</v>
      </c>
      <c r="D392" s="332">
        <v>97.979100000000003</v>
      </c>
      <c r="E392" s="332"/>
      <c r="F392" s="333" t="s">
        <v>407</v>
      </c>
      <c r="G392" s="334">
        <v>8.25</v>
      </c>
      <c r="H392" s="334">
        <v>8.5080000000000009</v>
      </c>
      <c r="I392" s="335" t="s">
        <v>190</v>
      </c>
      <c r="J392" s="336">
        <v>40000</v>
      </c>
      <c r="K392" s="336">
        <v>40000</v>
      </c>
      <c r="L392" s="336">
        <v>39191.67</v>
      </c>
      <c r="M392" s="337">
        <v>1</v>
      </c>
    </row>
    <row r="393" spans="2:13" s="98" customFormat="1" ht="28.5" x14ac:dyDescent="0.8">
      <c r="B393" s="330" t="s">
        <v>446</v>
      </c>
      <c r="C393" s="331" t="s">
        <v>188</v>
      </c>
      <c r="D393" s="332">
        <v>98.015100000000004</v>
      </c>
      <c r="E393" s="332"/>
      <c r="F393" s="333" t="s">
        <v>407</v>
      </c>
      <c r="G393" s="334">
        <v>8.1</v>
      </c>
      <c r="H393" s="334">
        <v>8.3490000000000002</v>
      </c>
      <c r="I393" s="335" t="s">
        <v>190</v>
      </c>
      <c r="J393" s="336">
        <v>40000</v>
      </c>
      <c r="K393" s="336">
        <v>40000</v>
      </c>
      <c r="L393" s="336">
        <v>39206.080000000002</v>
      </c>
      <c r="M393" s="337">
        <v>1</v>
      </c>
    </row>
    <row r="394" spans="2:13" s="98" customFormat="1" ht="28.5" x14ac:dyDescent="0.8">
      <c r="B394" s="330" t="s">
        <v>447</v>
      </c>
      <c r="C394" s="331" t="s">
        <v>188</v>
      </c>
      <c r="D394" s="332">
        <v>91.597800000000007</v>
      </c>
      <c r="E394" s="332"/>
      <c r="F394" s="333" t="s">
        <v>249</v>
      </c>
      <c r="G394" s="334">
        <v>9.25</v>
      </c>
      <c r="H394" s="334">
        <v>9.2530000000000001</v>
      </c>
      <c r="I394" s="335" t="s">
        <v>190</v>
      </c>
      <c r="J394" s="336">
        <v>10000</v>
      </c>
      <c r="K394" s="336">
        <v>10000</v>
      </c>
      <c r="L394" s="336">
        <v>9159.7800000000007</v>
      </c>
      <c r="M394" s="337">
        <v>2</v>
      </c>
    </row>
    <row r="395" spans="2:13" s="98" customFormat="1" ht="28.5" x14ac:dyDescent="0.8">
      <c r="B395" s="330" t="s">
        <v>448</v>
      </c>
      <c r="C395" s="331" t="s">
        <v>188</v>
      </c>
      <c r="D395" s="332">
        <v>96.265600000000006</v>
      </c>
      <c r="E395" s="332"/>
      <c r="F395" s="333" t="s">
        <v>449</v>
      </c>
      <c r="G395" s="334">
        <v>9.5</v>
      </c>
      <c r="H395" s="334">
        <v>9.7680000000000007</v>
      </c>
      <c r="I395" s="335" t="s">
        <v>190</v>
      </c>
      <c r="J395" s="336">
        <v>150000</v>
      </c>
      <c r="K395" s="336">
        <v>150000</v>
      </c>
      <c r="L395" s="336">
        <v>144398.54</v>
      </c>
      <c r="M395" s="337">
        <v>1</v>
      </c>
    </row>
    <row r="396" spans="2:13" s="98" customFormat="1" ht="28.5" x14ac:dyDescent="0.8">
      <c r="B396" s="330" t="s">
        <v>450</v>
      </c>
      <c r="C396" s="331" t="s">
        <v>188</v>
      </c>
      <c r="D396" s="332">
        <v>97.799499999999995</v>
      </c>
      <c r="E396" s="332"/>
      <c r="F396" s="333" t="s">
        <v>407</v>
      </c>
      <c r="G396" s="334">
        <v>9</v>
      </c>
      <c r="H396" s="334">
        <v>9.3079999999999998</v>
      </c>
      <c r="I396" s="335" t="s">
        <v>190</v>
      </c>
      <c r="J396" s="336">
        <v>2000000</v>
      </c>
      <c r="K396" s="336">
        <v>2000000</v>
      </c>
      <c r="L396" s="336">
        <v>1955990.22</v>
      </c>
      <c r="M396" s="337">
        <v>1</v>
      </c>
    </row>
    <row r="397" spans="2:13" s="98" customFormat="1" ht="28.5" x14ac:dyDescent="0.8">
      <c r="B397" s="330" t="s">
        <v>450</v>
      </c>
      <c r="C397" s="331" t="s">
        <v>188</v>
      </c>
      <c r="D397" s="332">
        <v>96.288799999999995</v>
      </c>
      <c r="E397" s="332"/>
      <c r="F397" s="333" t="s">
        <v>451</v>
      </c>
      <c r="G397" s="334">
        <v>9.25</v>
      </c>
      <c r="H397" s="334">
        <v>9.5</v>
      </c>
      <c r="I397" s="335" t="s">
        <v>190</v>
      </c>
      <c r="J397" s="336">
        <v>300000</v>
      </c>
      <c r="K397" s="336">
        <v>300000</v>
      </c>
      <c r="L397" s="336">
        <v>288866.59999999998</v>
      </c>
      <c r="M397" s="337">
        <v>1</v>
      </c>
    </row>
    <row r="398" spans="2:13" s="98" customFormat="1" ht="28.5" x14ac:dyDescent="0.8">
      <c r="B398" s="330" t="s">
        <v>450</v>
      </c>
      <c r="C398" s="331" t="s">
        <v>188</v>
      </c>
      <c r="D398" s="332">
        <v>95.900199999999998</v>
      </c>
      <c r="E398" s="332"/>
      <c r="F398" s="333" t="s">
        <v>452</v>
      </c>
      <c r="G398" s="334">
        <v>9.5</v>
      </c>
      <c r="H398" s="334">
        <v>9.7479999999999993</v>
      </c>
      <c r="I398" s="335" t="s">
        <v>190</v>
      </c>
      <c r="J398" s="336">
        <v>150000</v>
      </c>
      <c r="K398" s="336">
        <v>150000</v>
      </c>
      <c r="L398" s="336">
        <v>143850.4</v>
      </c>
      <c r="M398" s="337">
        <v>1</v>
      </c>
    </row>
    <row r="399" spans="2:13" s="98" customFormat="1" ht="28.5" x14ac:dyDescent="0.8">
      <c r="B399" s="330" t="s">
        <v>450</v>
      </c>
      <c r="C399" s="331" t="s">
        <v>188</v>
      </c>
      <c r="D399" s="332">
        <v>95.441299999999998</v>
      </c>
      <c r="E399" s="332"/>
      <c r="F399" s="333" t="s">
        <v>243</v>
      </c>
      <c r="G399" s="334">
        <v>9.5</v>
      </c>
      <c r="H399" s="334">
        <v>9.7240000000000002</v>
      </c>
      <c r="I399" s="335" t="s">
        <v>190</v>
      </c>
      <c r="J399" s="336">
        <v>3134</v>
      </c>
      <c r="K399" s="336">
        <v>3134</v>
      </c>
      <c r="L399" s="336">
        <v>2991.13</v>
      </c>
      <c r="M399" s="337">
        <v>1</v>
      </c>
    </row>
    <row r="400" spans="2:13" s="98" customFormat="1" ht="28.5" x14ac:dyDescent="0.8">
      <c r="B400" s="330" t="s">
        <v>450</v>
      </c>
      <c r="C400" s="331" t="s">
        <v>188</v>
      </c>
      <c r="D400" s="332">
        <v>98.373500000000007</v>
      </c>
      <c r="E400" s="332"/>
      <c r="F400" s="333" t="s">
        <v>425</v>
      </c>
      <c r="G400" s="334">
        <v>9.6</v>
      </c>
      <c r="H400" s="334">
        <v>9.9890000000000008</v>
      </c>
      <c r="I400" s="335" t="s">
        <v>190</v>
      </c>
      <c r="J400" s="336">
        <v>200600</v>
      </c>
      <c r="K400" s="336">
        <v>200600</v>
      </c>
      <c r="L400" s="336">
        <v>197337.35</v>
      </c>
      <c r="M400" s="337">
        <v>2</v>
      </c>
    </row>
    <row r="401" spans="2:13" s="98" customFormat="1" ht="28.5" x14ac:dyDescent="0.8">
      <c r="B401" s="330" t="s">
        <v>450</v>
      </c>
      <c r="C401" s="331" t="s">
        <v>188</v>
      </c>
      <c r="D401" s="332">
        <v>97.656199999999998</v>
      </c>
      <c r="E401" s="332"/>
      <c r="F401" s="333" t="s">
        <v>407</v>
      </c>
      <c r="G401" s="334">
        <v>9.6</v>
      </c>
      <c r="H401" s="334">
        <v>9.9510000000000005</v>
      </c>
      <c r="I401" s="335" t="s">
        <v>190</v>
      </c>
      <c r="J401" s="336">
        <v>116500</v>
      </c>
      <c r="K401" s="336">
        <v>116500</v>
      </c>
      <c r="L401" s="336">
        <v>113769.53</v>
      </c>
      <c r="M401" s="337">
        <v>1</v>
      </c>
    </row>
    <row r="402" spans="2:13" s="98" customFormat="1" ht="28.5" x14ac:dyDescent="0.8">
      <c r="B402" s="330" t="s">
        <v>450</v>
      </c>
      <c r="C402" s="331" t="s">
        <v>188</v>
      </c>
      <c r="D402" s="332">
        <v>97.427899999999994</v>
      </c>
      <c r="E402" s="332"/>
      <c r="F402" s="333" t="s">
        <v>453</v>
      </c>
      <c r="G402" s="334">
        <v>9.6</v>
      </c>
      <c r="H402" s="334">
        <v>9.9379999999999988</v>
      </c>
      <c r="I402" s="335" t="s">
        <v>190</v>
      </c>
      <c r="J402" s="336">
        <v>300000</v>
      </c>
      <c r="K402" s="336">
        <v>300000</v>
      </c>
      <c r="L402" s="336">
        <v>292283.71000000002</v>
      </c>
      <c r="M402" s="337">
        <v>1</v>
      </c>
    </row>
    <row r="403" spans="2:13" s="98" customFormat="1" ht="28.5" x14ac:dyDescent="0.8">
      <c r="B403" s="330" t="s">
        <v>450</v>
      </c>
      <c r="C403" s="331" t="s">
        <v>188</v>
      </c>
      <c r="D403" s="332">
        <v>97.150199999999998</v>
      </c>
      <c r="E403" s="332"/>
      <c r="F403" s="333" t="s">
        <v>454</v>
      </c>
      <c r="G403" s="334">
        <v>9.6</v>
      </c>
      <c r="H403" s="334">
        <v>9.923</v>
      </c>
      <c r="I403" s="335" t="s">
        <v>190</v>
      </c>
      <c r="J403" s="336">
        <v>100000</v>
      </c>
      <c r="K403" s="336">
        <v>100000</v>
      </c>
      <c r="L403" s="336">
        <v>97150.26</v>
      </c>
      <c r="M403" s="337">
        <v>2</v>
      </c>
    </row>
    <row r="404" spans="2:13" s="98" customFormat="1" ht="28.5" x14ac:dyDescent="0.8">
      <c r="B404" s="330" t="s">
        <v>450</v>
      </c>
      <c r="C404" s="331" t="s">
        <v>188</v>
      </c>
      <c r="D404" s="332">
        <v>97.125</v>
      </c>
      <c r="E404" s="332"/>
      <c r="F404" s="333" t="s">
        <v>455</v>
      </c>
      <c r="G404" s="334">
        <v>9.6</v>
      </c>
      <c r="H404" s="334">
        <v>9.9220000000000006</v>
      </c>
      <c r="I404" s="335" t="s">
        <v>190</v>
      </c>
      <c r="J404" s="336">
        <v>300000</v>
      </c>
      <c r="K404" s="336">
        <v>300000</v>
      </c>
      <c r="L404" s="336">
        <v>291375.28999999998</v>
      </c>
      <c r="M404" s="337">
        <v>1</v>
      </c>
    </row>
    <row r="405" spans="2:13" s="98" customFormat="1" ht="28.5" x14ac:dyDescent="0.8">
      <c r="B405" s="330" t="s">
        <v>450</v>
      </c>
      <c r="C405" s="331" t="s">
        <v>188</v>
      </c>
      <c r="D405" s="332">
        <v>96.999399999999994</v>
      </c>
      <c r="E405" s="332"/>
      <c r="F405" s="333" t="s">
        <v>456</v>
      </c>
      <c r="G405" s="334">
        <v>9.6</v>
      </c>
      <c r="H405" s="334">
        <v>9.9150000000000009</v>
      </c>
      <c r="I405" s="335" t="s">
        <v>190</v>
      </c>
      <c r="J405" s="336">
        <v>200000</v>
      </c>
      <c r="K405" s="336">
        <v>200000</v>
      </c>
      <c r="L405" s="336">
        <v>193998.97</v>
      </c>
      <c r="M405" s="337">
        <v>1</v>
      </c>
    </row>
    <row r="406" spans="2:13" s="98" customFormat="1" ht="28.5" x14ac:dyDescent="0.8">
      <c r="B406" s="330" t="s">
        <v>450</v>
      </c>
      <c r="C406" s="331" t="s">
        <v>188</v>
      </c>
      <c r="D406" s="332">
        <v>96.674400000000006</v>
      </c>
      <c r="E406" s="332"/>
      <c r="F406" s="333" t="s">
        <v>457</v>
      </c>
      <c r="G406" s="334">
        <v>9.6</v>
      </c>
      <c r="H406" s="334">
        <v>9.8979999999999997</v>
      </c>
      <c r="I406" s="335" t="s">
        <v>190</v>
      </c>
      <c r="J406" s="336">
        <v>300000</v>
      </c>
      <c r="K406" s="336">
        <v>300000</v>
      </c>
      <c r="L406" s="336">
        <v>290023.2</v>
      </c>
      <c r="M406" s="337">
        <v>1</v>
      </c>
    </row>
    <row r="407" spans="2:13" s="98" customFormat="1" ht="28.5" x14ac:dyDescent="0.8">
      <c r="B407" s="330" t="s">
        <v>450</v>
      </c>
      <c r="C407" s="331" t="s">
        <v>188</v>
      </c>
      <c r="D407" s="332">
        <v>95.371300000000005</v>
      </c>
      <c r="E407" s="332"/>
      <c r="F407" s="333" t="s">
        <v>244</v>
      </c>
      <c r="G407" s="334">
        <v>9.6</v>
      </c>
      <c r="H407" s="334">
        <v>9.827</v>
      </c>
      <c r="I407" s="335" t="s">
        <v>190</v>
      </c>
      <c r="J407" s="336">
        <v>41890</v>
      </c>
      <c r="K407" s="336">
        <v>41890</v>
      </c>
      <c r="L407" s="336">
        <v>39951.040000000001</v>
      </c>
      <c r="M407" s="337">
        <v>1</v>
      </c>
    </row>
    <row r="408" spans="2:13" s="98" customFormat="1" ht="28.5" x14ac:dyDescent="0.8">
      <c r="B408" s="330" t="s">
        <v>450</v>
      </c>
      <c r="C408" s="331" t="s">
        <v>188</v>
      </c>
      <c r="D408" s="332">
        <v>95.298599999999993</v>
      </c>
      <c r="E408" s="332"/>
      <c r="F408" s="333" t="s">
        <v>458</v>
      </c>
      <c r="G408" s="334">
        <v>9.6</v>
      </c>
      <c r="H408" s="334">
        <v>9.8230000000000004</v>
      </c>
      <c r="I408" s="335" t="s">
        <v>190</v>
      </c>
      <c r="J408" s="336">
        <v>300000</v>
      </c>
      <c r="K408" s="336">
        <v>300000</v>
      </c>
      <c r="L408" s="336">
        <v>285895.8</v>
      </c>
      <c r="M408" s="337">
        <v>3</v>
      </c>
    </row>
    <row r="409" spans="2:13" s="98" customFormat="1" ht="28.5" x14ac:dyDescent="0.8">
      <c r="B409" s="330" t="s">
        <v>459</v>
      </c>
      <c r="C409" s="331" t="s">
        <v>188</v>
      </c>
      <c r="D409" s="332">
        <v>97.799499999999995</v>
      </c>
      <c r="E409" s="332"/>
      <c r="F409" s="333" t="s">
        <v>407</v>
      </c>
      <c r="G409" s="334">
        <v>9</v>
      </c>
      <c r="H409" s="334">
        <v>9.3079999999999998</v>
      </c>
      <c r="I409" s="335" t="s">
        <v>190</v>
      </c>
      <c r="J409" s="336">
        <v>15322</v>
      </c>
      <c r="K409" s="336">
        <v>15322</v>
      </c>
      <c r="L409" s="336">
        <v>14984.84</v>
      </c>
      <c r="M409" s="337">
        <v>1</v>
      </c>
    </row>
    <row r="410" spans="2:13" s="98" customFormat="1" ht="28.5" x14ac:dyDescent="0.8">
      <c r="B410" s="330" t="s">
        <v>459</v>
      </c>
      <c r="C410" s="331" t="s">
        <v>188</v>
      </c>
      <c r="D410" s="332">
        <v>91.368200000000002</v>
      </c>
      <c r="E410" s="332"/>
      <c r="F410" s="333" t="s">
        <v>422</v>
      </c>
      <c r="G410" s="334">
        <v>9.5</v>
      </c>
      <c r="H410" s="334">
        <v>9.5019999999999989</v>
      </c>
      <c r="I410" s="335" t="s">
        <v>190</v>
      </c>
      <c r="J410" s="336">
        <v>5473</v>
      </c>
      <c r="K410" s="336">
        <v>5473</v>
      </c>
      <c r="L410" s="336">
        <v>5000.58</v>
      </c>
      <c r="M410" s="337">
        <v>1</v>
      </c>
    </row>
    <row r="411" spans="2:13" s="98" customFormat="1" ht="28.5" x14ac:dyDescent="0.8">
      <c r="B411" s="330" t="s">
        <v>460</v>
      </c>
      <c r="C411" s="331" t="s">
        <v>188</v>
      </c>
      <c r="D411" s="332">
        <v>95.275899999999993</v>
      </c>
      <c r="E411" s="332"/>
      <c r="F411" s="333" t="s">
        <v>461</v>
      </c>
      <c r="G411" s="334">
        <v>8.5</v>
      </c>
      <c r="H411" s="334">
        <v>8.6489999999999991</v>
      </c>
      <c r="I411" s="335" t="s">
        <v>190</v>
      </c>
      <c r="J411" s="336">
        <v>52500</v>
      </c>
      <c r="K411" s="336">
        <v>52500</v>
      </c>
      <c r="L411" s="336">
        <v>50019.85</v>
      </c>
      <c r="M411" s="337">
        <v>1</v>
      </c>
    </row>
    <row r="412" spans="2:13" s="98" customFormat="1" ht="28.5" x14ac:dyDescent="0.8">
      <c r="B412" s="330" t="s">
        <v>462</v>
      </c>
      <c r="C412" s="331" t="s">
        <v>188</v>
      </c>
      <c r="D412" s="332">
        <v>96.982699999999994</v>
      </c>
      <c r="E412" s="332"/>
      <c r="F412" s="333" t="s">
        <v>463</v>
      </c>
      <c r="G412" s="334">
        <v>8.75</v>
      </c>
      <c r="H412" s="334">
        <v>8.9980000000000011</v>
      </c>
      <c r="I412" s="335" t="s">
        <v>190</v>
      </c>
      <c r="J412" s="336">
        <v>60000</v>
      </c>
      <c r="K412" s="336">
        <v>60000</v>
      </c>
      <c r="L412" s="336">
        <v>58189.66</v>
      </c>
      <c r="M412" s="337">
        <v>1</v>
      </c>
    </row>
    <row r="413" spans="2:13" s="98" customFormat="1" ht="28.5" x14ac:dyDescent="0.8">
      <c r="B413" s="330" t="s">
        <v>464</v>
      </c>
      <c r="C413" s="331" t="s">
        <v>188</v>
      </c>
      <c r="D413" s="332">
        <v>95.785399999999996</v>
      </c>
      <c r="E413" s="332"/>
      <c r="F413" s="333" t="s">
        <v>465</v>
      </c>
      <c r="G413" s="334">
        <v>8</v>
      </c>
      <c r="H413" s="334">
        <v>8.1449999999999996</v>
      </c>
      <c r="I413" s="335" t="s">
        <v>190</v>
      </c>
      <c r="J413" s="336">
        <v>250000</v>
      </c>
      <c r="K413" s="336">
        <v>250000</v>
      </c>
      <c r="L413" s="336">
        <v>239463.6</v>
      </c>
      <c r="M413" s="337">
        <v>1</v>
      </c>
    </row>
    <row r="414" spans="2:13" s="98" customFormat="1" ht="28.5" x14ac:dyDescent="0.8">
      <c r="B414" s="317" t="s">
        <v>204</v>
      </c>
      <c r="C414" s="324"/>
      <c r="D414" s="325"/>
      <c r="E414" s="325"/>
      <c r="F414" s="326"/>
      <c r="G414" s="327"/>
      <c r="H414" s="327"/>
      <c r="I414" s="324"/>
      <c r="J414" s="328">
        <f>SUM(J308:J413)</f>
        <v>30683782.960000001</v>
      </c>
      <c r="K414" s="328">
        <f t="shared" ref="K414:L414" si="16">SUM(K308:K413)</f>
        <v>30683782.960000001</v>
      </c>
      <c r="L414" s="328">
        <f t="shared" si="16"/>
        <v>29477300.710000012</v>
      </c>
      <c r="M414" s="329">
        <f>SUM(M308:M413)</f>
        <v>136</v>
      </c>
    </row>
    <row r="415" spans="2:13" s="98" customFormat="1" ht="28.5" x14ac:dyDescent="0.8">
      <c r="B415" s="317" t="s">
        <v>466</v>
      </c>
      <c r="C415" s="324"/>
      <c r="D415" s="325"/>
      <c r="E415" s="325"/>
      <c r="F415" s="326"/>
      <c r="G415" s="327"/>
      <c r="H415" s="327"/>
      <c r="I415" s="324"/>
      <c r="J415" s="328"/>
      <c r="K415" s="328"/>
      <c r="L415" s="328"/>
      <c r="M415" s="329"/>
    </row>
    <row r="416" spans="2:13" s="98" customFormat="1" ht="28.5" x14ac:dyDescent="0.8">
      <c r="B416" s="330" t="s">
        <v>467</v>
      </c>
      <c r="C416" s="331" t="s">
        <v>188</v>
      </c>
      <c r="D416" s="332">
        <v>99.396199999999993</v>
      </c>
      <c r="E416" s="332">
        <v>8.5</v>
      </c>
      <c r="F416" s="333" t="s">
        <v>468</v>
      </c>
      <c r="G416" s="334">
        <v>10</v>
      </c>
      <c r="H416" s="334">
        <v>10.291</v>
      </c>
      <c r="I416" s="335" t="s">
        <v>190</v>
      </c>
      <c r="J416" s="336">
        <v>41670.53</v>
      </c>
      <c r="K416" s="336">
        <v>40236</v>
      </c>
      <c r="L416" s="336">
        <v>39993.040000000001</v>
      </c>
      <c r="M416" s="337">
        <v>1</v>
      </c>
    </row>
    <row r="417" spans="2:13" s="98" customFormat="1" ht="28.5" x14ac:dyDescent="0.8">
      <c r="B417" s="317" t="s">
        <v>204</v>
      </c>
      <c r="C417" s="324"/>
      <c r="D417" s="325"/>
      <c r="E417" s="325"/>
      <c r="F417" s="326"/>
      <c r="G417" s="327"/>
      <c r="H417" s="327"/>
      <c r="I417" s="324"/>
      <c r="J417" s="328">
        <f>SUM(J416)</f>
        <v>41670.53</v>
      </c>
      <c r="K417" s="328">
        <f t="shared" ref="K417:L417" si="17">SUM(K416)</f>
        <v>40236</v>
      </c>
      <c r="L417" s="328">
        <f t="shared" si="17"/>
        <v>39993.040000000001</v>
      </c>
      <c r="M417" s="329">
        <f>SUM(M416)</f>
        <v>1</v>
      </c>
    </row>
    <row r="418" spans="2:13" s="98" customFormat="1" ht="28.5" x14ac:dyDescent="0.8">
      <c r="B418" s="317" t="s">
        <v>469</v>
      </c>
      <c r="C418" s="324"/>
      <c r="D418" s="325"/>
      <c r="E418" s="325"/>
      <c r="F418" s="326"/>
      <c r="G418" s="327"/>
      <c r="H418" s="327"/>
      <c r="I418" s="324"/>
      <c r="J418" s="328"/>
      <c r="K418" s="328"/>
      <c r="L418" s="328"/>
      <c r="M418" s="329"/>
    </row>
    <row r="419" spans="2:13" s="98" customFormat="1" ht="28.5" x14ac:dyDescent="0.8">
      <c r="B419" s="330" t="s">
        <v>277</v>
      </c>
      <c r="C419" s="331" t="s">
        <v>188</v>
      </c>
      <c r="D419" s="332">
        <v>100.2555</v>
      </c>
      <c r="E419" s="332">
        <v>8</v>
      </c>
      <c r="F419" s="333" t="s">
        <v>470</v>
      </c>
      <c r="G419" s="334">
        <v>6.5</v>
      </c>
      <c r="H419" s="334">
        <v>6.6601600000000003</v>
      </c>
      <c r="I419" s="335" t="s">
        <v>208</v>
      </c>
      <c r="J419" s="336">
        <v>112000</v>
      </c>
      <c r="K419" s="336">
        <v>112000</v>
      </c>
      <c r="L419" s="336">
        <v>112286.21</v>
      </c>
      <c r="M419" s="337">
        <v>1</v>
      </c>
    </row>
    <row r="420" spans="2:13" s="98" customFormat="1" ht="28.5" x14ac:dyDescent="0.8">
      <c r="B420" s="330" t="s">
        <v>280</v>
      </c>
      <c r="C420" s="331" t="s">
        <v>188</v>
      </c>
      <c r="D420" s="332">
        <v>99.995999999999995</v>
      </c>
      <c r="E420" s="332">
        <v>8.5</v>
      </c>
      <c r="F420" s="333" t="s">
        <v>471</v>
      </c>
      <c r="G420" s="334">
        <v>8.5</v>
      </c>
      <c r="H420" s="334">
        <v>8.7747899999999994</v>
      </c>
      <c r="I420" s="335" t="s">
        <v>208</v>
      </c>
      <c r="J420" s="336">
        <v>49980</v>
      </c>
      <c r="K420" s="336">
        <v>49980</v>
      </c>
      <c r="L420" s="336">
        <v>49978.01</v>
      </c>
      <c r="M420" s="337">
        <v>1</v>
      </c>
    </row>
    <row r="421" spans="2:13" s="98" customFormat="1" ht="28.5" x14ac:dyDescent="0.8">
      <c r="B421" s="330" t="s">
        <v>280</v>
      </c>
      <c r="C421" s="331" t="s">
        <v>188</v>
      </c>
      <c r="D421" s="332">
        <v>99.953000000000003</v>
      </c>
      <c r="E421" s="332">
        <v>8.5</v>
      </c>
      <c r="F421" s="333" t="s">
        <v>452</v>
      </c>
      <c r="G421" s="334">
        <v>8.6</v>
      </c>
      <c r="H421" s="334">
        <v>8.8813399999999998</v>
      </c>
      <c r="I421" s="335" t="s">
        <v>208</v>
      </c>
      <c r="J421" s="336">
        <v>49980</v>
      </c>
      <c r="K421" s="336">
        <v>49980</v>
      </c>
      <c r="L421" s="336">
        <v>49956.55</v>
      </c>
      <c r="M421" s="337">
        <v>1</v>
      </c>
    </row>
    <row r="422" spans="2:13" s="98" customFormat="1" ht="28.5" x14ac:dyDescent="0.8">
      <c r="B422" s="330" t="s">
        <v>280</v>
      </c>
      <c r="C422" s="331" t="s">
        <v>188</v>
      </c>
      <c r="D422" s="332">
        <v>99.929500000000004</v>
      </c>
      <c r="E422" s="332">
        <v>8.5</v>
      </c>
      <c r="F422" s="333" t="s">
        <v>472</v>
      </c>
      <c r="G422" s="334">
        <v>8.6</v>
      </c>
      <c r="H422" s="334">
        <v>8.8813399999999998</v>
      </c>
      <c r="I422" s="335" t="s">
        <v>208</v>
      </c>
      <c r="J422" s="336">
        <v>49980</v>
      </c>
      <c r="K422" s="336">
        <v>49980</v>
      </c>
      <c r="L422" s="336">
        <v>49944.77</v>
      </c>
      <c r="M422" s="337">
        <v>1</v>
      </c>
    </row>
    <row r="423" spans="2:13" s="98" customFormat="1" ht="28.5" x14ac:dyDescent="0.8">
      <c r="B423" s="330" t="s">
        <v>280</v>
      </c>
      <c r="C423" s="331" t="s">
        <v>188</v>
      </c>
      <c r="D423" s="332">
        <v>99.912000000000006</v>
      </c>
      <c r="E423" s="332">
        <v>8.5</v>
      </c>
      <c r="F423" s="333" t="s">
        <v>473</v>
      </c>
      <c r="G423" s="334">
        <v>8.85</v>
      </c>
      <c r="H423" s="334">
        <v>9.1480599999999992</v>
      </c>
      <c r="I423" s="335" t="s">
        <v>208</v>
      </c>
      <c r="J423" s="336">
        <v>66640</v>
      </c>
      <c r="K423" s="336">
        <v>66640</v>
      </c>
      <c r="L423" s="336">
        <v>66581.36</v>
      </c>
      <c r="M423" s="337">
        <v>1</v>
      </c>
    </row>
    <row r="424" spans="2:13" s="98" customFormat="1" ht="28.5" x14ac:dyDescent="0.8">
      <c r="B424" s="330" t="s">
        <v>280</v>
      </c>
      <c r="C424" s="331" t="s">
        <v>188</v>
      </c>
      <c r="D424" s="332">
        <v>99.828199999999995</v>
      </c>
      <c r="E424" s="332">
        <v>8.5</v>
      </c>
      <c r="F424" s="333" t="s">
        <v>474</v>
      </c>
      <c r="G424" s="334">
        <v>8.85</v>
      </c>
      <c r="H424" s="334">
        <v>9.1480599999999992</v>
      </c>
      <c r="I424" s="335" t="s">
        <v>208</v>
      </c>
      <c r="J424" s="336">
        <v>49980</v>
      </c>
      <c r="K424" s="336">
        <v>49980</v>
      </c>
      <c r="L424" s="336">
        <v>49894.18</v>
      </c>
      <c r="M424" s="337">
        <v>1</v>
      </c>
    </row>
    <row r="425" spans="2:13" s="98" customFormat="1" ht="28.5" x14ac:dyDescent="0.8">
      <c r="B425" s="330" t="s">
        <v>280</v>
      </c>
      <c r="C425" s="331" t="s">
        <v>188</v>
      </c>
      <c r="D425" s="332">
        <v>99.746300000000005</v>
      </c>
      <c r="E425" s="332">
        <v>8.5</v>
      </c>
      <c r="F425" s="333" t="s">
        <v>475</v>
      </c>
      <c r="G425" s="334">
        <v>8.85</v>
      </c>
      <c r="H425" s="334">
        <v>9.1480599999999992</v>
      </c>
      <c r="I425" s="335" t="s">
        <v>208</v>
      </c>
      <c r="J425" s="336">
        <v>49980</v>
      </c>
      <c r="K425" s="336">
        <v>49980</v>
      </c>
      <c r="L425" s="336">
        <v>49853.25</v>
      </c>
      <c r="M425" s="337">
        <v>1</v>
      </c>
    </row>
    <row r="426" spans="2:13" s="98" customFormat="1" ht="28.5" x14ac:dyDescent="0.8">
      <c r="B426" s="330" t="s">
        <v>280</v>
      </c>
      <c r="C426" s="331" t="s">
        <v>188</v>
      </c>
      <c r="D426" s="332">
        <v>99.666200000000003</v>
      </c>
      <c r="E426" s="332">
        <v>8.5</v>
      </c>
      <c r="F426" s="333" t="s">
        <v>476</v>
      </c>
      <c r="G426" s="334">
        <v>8.85</v>
      </c>
      <c r="H426" s="334">
        <v>9.1480599999999992</v>
      </c>
      <c r="I426" s="335" t="s">
        <v>208</v>
      </c>
      <c r="J426" s="336">
        <v>49980</v>
      </c>
      <c r="K426" s="336">
        <v>49980</v>
      </c>
      <c r="L426" s="336">
        <v>49813.2</v>
      </c>
      <c r="M426" s="337">
        <v>1</v>
      </c>
    </row>
    <row r="427" spans="2:13" s="98" customFormat="1" ht="28.5" x14ac:dyDescent="0.8">
      <c r="B427" s="330" t="s">
        <v>280</v>
      </c>
      <c r="C427" s="331" t="s">
        <v>188</v>
      </c>
      <c r="D427" s="332">
        <v>99.587800000000001</v>
      </c>
      <c r="E427" s="332">
        <v>8.5</v>
      </c>
      <c r="F427" s="333" t="s">
        <v>477</v>
      </c>
      <c r="G427" s="334">
        <v>8.85</v>
      </c>
      <c r="H427" s="334">
        <v>9.1480599999999992</v>
      </c>
      <c r="I427" s="335" t="s">
        <v>208</v>
      </c>
      <c r="J427" s="336">
        <v>49980</v>
      </c>
      <c r="K427" s="336">
        <v>49980</v>
      </c>
      <c r="L427" s="336">
        <v>49774.02</v>
      </c>
      <c r="M427" s="337">
        <v>1</v>
      </c>
    </row>
    <row r="428" spans="2:13" s="98" customFormat="1" ht="28.5" x14ac:dyDescent="0.8">
      <c r="B428" s="330" t="s">
        <v>280</v>
      </c>
      <c r="C428" s="331" t="s">
        <v>188</v>
      </c>
      <c r="D428" s="332">
        <v>99.898099999999999</v>
      </c>
      <c r="E428" s="332">
        <v>8.5</v>
      </c>
      <c r="F428" s="333" t="s">
        <v>401</v>
      </c>
      <c r="G428" s="334">
        <v>8.9</v>
      </c>
      <c r="H428" s="334">
        <v>9.2014600000000009</v>
      </c>
      <c r="I428" s="335" t="s">
        <v>208</v>
      </c>
      <c r="J428" s="336">
        <v>83300</v>
      </c>
      <c r="K428" s="336">
        <v>83300</v>
      </c>
      <c r="L428" s="336">
        <v>83215.199999999997</v>
      </c>
      <c r="M428" s="337">
        <v>1</v>
      </c>
    </row>
    <row r="429" spans="2:13" s="98" customFormat="1" ht="28.5" x14ac:dyDescent="0.8">
      <c r="B429" s="330" t="s">
        <v>280</v>
      </c>
      <c r="C429" s="331" t="s">
        <v>188</v>
      </c>
      <c r="D429" s="332">
        <v>99.709000000000003</v>
      </c>
      <c r="E429" s="332">
        <v>8.5</v>
      </c>
      <c r="F429" s="333" t="s">
        <v>478</v>
      </c>
      <c r="G429" s="334">
        <v>8.9</v>
      </c>
      <c r="H429" s="334">
        <v>9.2014600000000009</v>
      </c>
      <c r="I429" s="335" t="s">
        <v>208</v>
      </c>
      <c r="J429" s="336">
        <v>83300</v>
      </c>
      <c r="K429" s="336">
        <v>83300</v>
      </c>
      <c r="L429" s="336">
        <v>83057.62</v>
      </c>
      <c r="M429" s="337">
        <v>1</v>
      </c>
    </row>
    <row r="430" spans="2:13" s="98" customFormat="1" ht="28.5" x14ac:dyDescent="0.8">
      <c r="B430" s="330" t="s">
        <v>280</v>
      </c>
      <c r="C430" s="331" t="s">
        <v>188</v>
      </c>
      <c r="D430" s="332">
        <v>99.617500000000007</v>
      </c>
      <c r="E430" s="332">
        <v>8.5</v>
      </c>
      <c r="F430" s="333" t="s">
        <v>479</v>
      </c>
      <c r="G430" s="334">
        <v>8.9</v>
      </c>
      <c r="H430" s="334">
        <v>9.2014600000000009</v>
      </c>
      <c r="I430" s="335" t="s">
        <v>208</v>
      </c>
      <c r="J430" s="336">
        <v>83300</v>
      </c>
      <c r="K430" s="336">
        <v>83300</v>
      </c>
      <c r="L430" s="336">
        <v>82981.399999999994</v>
      </c>
      <c r="M430" s="337">
        <v>1</v>
      </c>
    </row>
    <row r="431" spans="2:13" s="98" customFormat="1" ht="28.5" x14ac:dyDescent="0.8">
      <c r="B431" s="330" t="s">
        <v>280</v>
      </c>
      <c r="C431" s="331" t="s">
        <v>188</v>
      </c>
      <c r="D431" s="332">
        <v>99.447599999999994</v>
      </c>
      <c r="E431" s="332">
        <v>8.5</v>
      </c>
      <c r="F431" s="333" t="s">
        <v>480</v>
      </c>
      <c r="G431" s="334">
        <v>8.9</v>
      </c>
      <c r="H431" s="334">
        <v>9.2014600000000009</v>
      </c>
      <c r="I431" s="335" t="s">
        <v>208</v>
      </c>
      <c r="J431" s="336">
        <v>83300</v>
      </c>
      <c r="K431" s="336">
        <v>83300</v>
      </c>
      <c r="L431" s="336">
        <v>82839.92</v>
      </c>
      <c r="M431" s="337">
        <v>2</v>
      </c>
    </row>
    <row r="432" spans="2:13" s="98" customFormat="1" ht="28.5" x14ac:dyDescent="0.8">
      <c r="B432" s="330" t="s">
        <v>280</v>
      </c>
      <c r="C432" s="331" t="s">
        <v>188</v>
      </c>
      <c r="D432" s="332">
        <v>99.361800000000002</v>
      </c>
      <c r="E432" s="332">
        <v>8.5</v>
      </c>
      <c r="F432" s="333" t="s">
        <v>219</v>
      </c>
      <c r="G432" s="334">
        <v>8.9</v>
      </c>
      <c r="H432" s="334">
        <v>9.2014600000000009</v>
      </c>
      <c r="I432" s="335" t="s">
        <v>208</v>
      </c>
      <c r="J432" s="336">
        <v>83300</v>
      </c>
      <c r="K432" s="336">
        <v>83300</v>
      </c>
      <c r="L432" s="336">
        <v>82768.42</v>
      </c>
      <c r="M432" s="337">
        <v>2</v>
      </c>
    </row>
    <row r="433" spans="2:13" s="98" customFormat="1" ht="28.5" x14ac:dyDescent="0.8">
      <c r="B433" s="330" t="s">
        <v>280</v>
      </c>
      <c r="C433" s="331" t="s">
        <v>188</v>
      </c>
      <c r="D433" s="332">
        <v>99.277799999999999</v>
      </c>
      <c r="E433" s="332">
        <v>8.5</v>
      </c>
      <c r="F433" s="333" t="s">
        <v>481</v>
      </c>
      <c r="G433" s="334">
        <v>8.9</v>
      </c>
      <c r="H433" s="334">
        <v>9.2014600000000009</v>
      </c>
      <c r="I433" s="335" t="s">
        <v>208</v>
      </c>
      <c r="J433" s="336">
        <v>83300</v>
      </c>
      <c r="K433" s="336">
        <v>83300</v>
      </c>
      <c r="L433" s="336">
        <v>82698.48</v>
      </c>
      <c r="M433" s="337">
        <v>2</v>
      </c>
    </row>
    <row r="434" spans="2:13" s="98" customFormat="1" ht="28.5" x14ac:dyDescent="0.8">
      <c r="B434" s="330" t="s">
        <v>280</v>
      </c>
      <c r="C434" s="331" t="s">
        <v>188</v>
      </c>
      <c r="D434" s="332">
        <v>99.195700000000002</v>
      </c>
      <c r="E434" s="332">
        <v>8.5</v>
      </c>
      <c r="F434" s="333" t="s">
        <v>482</v>
      </c>
      <c r="G434" s="334">
        <v>8.9</v>
      </c>
      <c r="H434" s="334">
        <v>9.2014600000000009</v>
      </c>
      <c r="I434" s="335" t="s">
        <v>208</v>
      </c>
      <c r="J434" s="336">
        <v>49980</v>
      </c>
      <c r="K434" s="336">
        <v>49980</v>
      </c>
      <c r="L434" s="336">
        <v>49578.04</v>
      </c>
      <c r="M434" s="337">
        <v>1</v>
      </c>
    </row>
    <row r="435" spans="2:13" s="98" customFormat="1" ht="28.5" x14ac:dyDescent="0.8">
      <c r="B435" s="330" t="s">
        <v>280</v>
      </c>
      <c r="C435" s="331" t="s">
        <v>188</v>
      </c>
      <c r="D435" s="332">
        <v>99.115399999999994</v>
      </c>
      <c r="E435" s="332">
        <v>8.5</v>
      </c>
      <c r="F435" s="333" t="s">
        <v>314</v>
      </c>
      <c r="G435" s="334">
        <v>8.9</v>
      </c>
      <c r="H435" s="334">
        <v>9.2014600000000009</v>
      </c>
      <c r="I435" s="335" t="s">
        <v>208</v>
      </c>
      <c r="J435" s="336">
        <v>49980</v>
      </c>
      <c r="K435" s="336">
        <v>49980</v>
      </c>
      <c r="L435" s="336">
        <v>49537.88</v>
      </c>
      <c r="M435" s="337">
        <v>1</v>
      </c>
    </row>
    <row r="436" spans="2:13" s="98" customFormat="1" ht="28.5" x14ac:dyDescent="0.8">
      <c r="B436" s="330" t="s">
        <v>280</v>
      </c>
      <c r="C436" s="331" t="s">
        <v>188</v>
      </c>
      <c r="D436" s="332">
        <v>99.885499999999993</v>
      </c>
      <c r="E436" s="332">
        <v>8.5</v>
      </c>
      <c r="F436" s="333" t="s">
        <v>401</v>
      </c>
      <c r="G436" s="334">
        <v>8.9499999999999993</v>
      </c>
      <c r="H436" s="334">
        <v>9.2548899999999996</v>
      </c>
      <c r="I436" s="335" t="s">
        <v>208</v>
      </c>
      <c r="J436" s="336">
        <v>80801</v>
      </c>
      <c r="K436" s="336">
        <v>80801</v>
      </c>
      <c r="L436" s="336">
        <v>80708.539999999994</v>
      </c>
      <c r="M436" s="337">
        <v>1</v>
      </c>
    </row>
    <row r="437" spans="2:13" s="98" customFormat="1" ht="28.5" x14ac:dyDescent="0.8">
      <c r="B437" s="330" t="s">
        <v>280</v>
      </c>
      <c r="C437" s="331" t="s">
        <v>188</v>
      </c>
      <c r="D437" s="332">
        <v>99.778000000000006</v>
      </c>
      <c r="E437" s="332">
        <v>8.5</v>
      </c>
      <c r="F437" s="333" t="s">
        <v>483</v>
      </c>
      <c r="G437" s="334">
        <v>8.9499999999999993</v>
      </c>
      <c r="H437" s="334">
        <v>9.2548899999999996</v>
      </c>
      <c r="I437" s="335" t="s">
        <v>208</v>
      </c>
      <c r="J437" s="336">
        <v>80801</v>
      </c>
      <c r="K437" s="336">
        <v>80801</v>
      </c>
      <c r="L437" s="336">
        <v>80621.64</v>
      </c>
      <c r="M437" s="337">
        <v>1</v>
      </c>
    </row>
    <row r="438" spans="2:13" s="98" customFormat="1" ht="28.5" x14ac:dyDescent="0.8">
      <c r="B438" s="330" t="s">
        <v>280</v>
      </c>
      <c r="C438" s="331" t="s">
        <v>188</v>
      </c>
      <c r="D438" s="332">
        <v>99.672799999999995</v>
      </c>
      <c r="E438" s="332">
        <v>8.5</v>
      </c>
      <c r="F438" s="333" t="s">
        <v>478</v>
      </c>
      <c r="G438" s="334">
        <v>8.9499999999999993</v>
      </c>
      <c r="H438" s="334">
        <v>9.2548899999999996</v>
      </c>
      <c r="I438" s="335" t="s">
        <v>208</v>
      </c>
      <c r="J438" s="336">
        <v>80801</v>
      </c>
      <c r="K438" s="336">
        <v>80801</v>
      </c>
      <c r="L438" s="336">
        <v>80536.639999999999</v>
      </c>
      <c r="M438" s="337">
        <v>1</v>
      </c>
    </row>
    <row r="439" spans="2:13" s="98" customFormat="1" ht="28.5" x14ac:dyDescent="0.8">
      <c r="B439" s="330" t="s">
        <v>280</v>
      </c>
      <c r="C439" s="331" t="s">
        <v>188</v>
      </c>
      <c r="D439" s="332">
        <v>99.569900000000004</v>
      </c>
      <c r="E439" s="332">
        <v>8.5</v>
      </c>
      <c r="F439" s="333" t="s">
        <v>479</v>
      </c>
      <c r="G439" s="334">
        <v>8.9499999999999993</v>
      </c>
      <c r="H439" s="334">
        <v>9.2548899999999996</v>
      </c>
      <c r="I439" s="335" t="s">
        <v>208</v>
      </c>
      <c r="J439" s="336">
        <v>80801</v>
      </c>
      <c r="K439" s="336">
        <v>80801</v>
      </c>
      <c r="L439" s="336">
        <v>80453.5</v>
      </c>
      <c r="M439" s="337">
        <v>1</v>
      </c>
    </row>
    <row r="440" spans="2:13" s="98" customFormat="1" ht="28.5" x14ac:dyDescent="0.8">
      <c r="B440" s="330" t="s">
        <v>280</v>
      </c>
      <c r="C440" s="331" t="s">
        <v>188</v>
      </c>
      <c r="D440" s="332">
        <v>99.469200000000001</v>
      </c>
      <c r="E440" s="332">
        <v>8.5</v>
      </c>
      <c r="F440" s="333" t="s">
        <v>484</v>
      </c>
      <c r="G440" s="334">
        <v>8.9499999999999993</v>
      </c>
      <c r="H440" s="334">
        <v>9.2548899999999996</v>
      </c>
      <c r="I440" s="335" t="s">
        <v>208</v>
      </c>
      <c r="J440" s="336">
        <v>164101</v>
      </c>
      <c r="K440" s="336">
        <v>164101</v>
      </c>
      <c r="L440" s="336">
        <v>163230.1</v>
      </c>
      <c r="M440" s="337">
        <v>2</v>
      </c>
    </row>
    <row r="441" spans="2:13" s="98" customFormat="1" ht="28.5" x14ac:dyDescent="0.8">
      <c r="B441" s="330" t="s">
        <v>280</v>
      </c>
      <c r="C441" s="331" t="s">
        <v>188</v>
      </c>
      <c r="D441" s="332">
        <v>99.370800000000003</v>
      </c>
      <c r="E441" s="332">
        <v>8.5</v>
      </c>
      <c r="F441" s="333" t="s">
        <v>485</v>
      </c>
      <c r="G441" s="334">
        <v>8.9499999999999993</v>
      </c>
      <c r="H441" s="334">
        <v>9.2548899999999996</v>
      </c>
      <c r="I441" s="335" t="s">
        <v>208</v>
      </c>
      <c r="J441" s="336">
        <v>80801</v>
      </c>
      <c r="K441" s="336">
        <v>80801</v>
      </c>
      <c r="L441" s="336">
        <v>80292.639999999999</v>
      </c>
      <c r="M441" s="337">
        <v>1</v>
      </c>
    </row>
    <row r="442" spans="2:13" s="98" customFormat="1" ht="28.5" x14ac:dyDescent="0.8">
      <c r="B442" s="330" t="s">
        <v>280</v>
      </c>
      <c r="C442" s="331" t="s">
        <v>188</v>
      </c>
      <c r="D442" s="332">
        <v>99.274500000000003</v>
      </c>
      <c r="E442" s="332">
        <v>8.5</v>
      </c>
      <c r="F442" s="333" t="s">
        <v>486</v>
      </c>
      <c r="G442" s="334">
        <v>8.9499999999999993</v>
      </c>
      <c r="H442" s="334">
        <v>9.2548899999999996</v>
      </c>
      <c r="I442" s="335" t="s">
        <v>208</v>
      </c>
      <c r="J442" s="336">
        <v>80801</v>
      </c>
      <c r="K442" s="336">
        <v>80801</v>
      </c>
      <c r="L442" s="336">
        <v>80214.84</v>
      </c>
      <c r="M442" s="337">
        <v>1</v>
      </c>
    </row>
    <row r="443" spans="2:13" s="98" customFormat="1" ht="28.5" x14ac:dyDescent="0.8">
      <c r="B443" s="330" t="s">
        <v>280</v>
      </c>
      <c r="C443" s="331" t="s">
        <v>188</v>
      </c>
      <c r="D443" s="332">
        <v>99.180300000000003</v>
      </c>
      <c r="E443" s="332">
        <v>8.5</v>
      </c>
      <c r="F443" s="333" t="s">
        <v>487</v>
      </c>
      <c r="G443" s="334">
        <v>8.9499999999999993</v>
      </c>
      <c r="H443" s="334">
        <v>9.2548899999999996</v>
      </c>
      <c r="I443" s="335" t="s">
        <v>208</v>
      </c>
      <c r="J443" s="336">
        <v>164101</v>
      </c>
      <c r="K443" s="336">
        <v>164101</v>
      </c>
      <c r="L443" s="336">
        <v>162756.01</v>
      </c>
      <c r="M443" s="337">
        <v>2</v>
      </c>
    </row>
    <row r="444" spans="2:13" s="98" customFormat="1" ht="28.5" x14ac:dyDescent="0.8">
      <c r="B444" s="330" t="s">
        <v>280</v>
      </c>
      <c r="C444" s="331" t="s">
        <v>188</v>
      </c>
      <c r="D444" s="332">
        <v>99.088200000000001</v>
      </c>
      <c r="E444" s="332">
        <v>8.5</v>
      </c>
      <c r="F444" s="333" t="s">
        <v>488</v>
      </c>
      <c r="G444" s="334">
        <v>8.9499999999999993</v>
      </c>
      <c r="H444" s="334">
        <v>9.2548899999999996</v>
      </c>
      <c r="I444" s="335" t="s">
        <v>208</v>
      </c>
      <c r="J444" s="336">
        <v>80801</v>
      </c>
      <c r="K444" s="336">
        <v>80801</v>
      </c>
      <c r="L444" s="336">
        <v>80064.31</v>
      </c>
      <c r="M444" s="337">
        <v>1</v>
      </c>
    </row>
    <row r="445" spans="2:13" s="98" customFormat="1" ht="28.5" x14ac:dyDescent="0.8">
      <c r="B445" s="330" t="s">
        <v>280</v>
      </c>
      <c r="C445" s="331" t="s">
        <v>188</v>
      </c>
      <c r="D445" s="332">
        <v>98.91</v>
      </c>
      <c r="E445" s="332">
        <v>8.5</v>
      </c>
      <c r="F445" s="333" t="s">
        <v>489</v>
      </c>
      <c r="G445" s="334">
        <v>8.9499999999999993</v>
      </c>
      <c r="H445" s="334">
        <v>9.2548899999999996</v>
      </c>
      <c r="I445" s="335" t="s">
        <v>208</v>
      </c>
      <c r="J445" s="336">
        <v>83700</v>
      </c>
      <c r="K445" s="336">
        <v>83700</v>
      </c>
      <c r="L445" s="336">
        <v>82787.7</v>
      </c>
      <c r="M445" s="337">
        <v>1</v>
      </c>
    </row>
    <row r="446" spans="2:13" s="98" customFormat="1" ht="28.5" x14ac:dyDescent="0.8">
      <c r="B446" s="330" t="s">
        <v>280</v>
      </c>
      <c r="C446" s="331" t="s">
        <v>188</v>
      </c>
      <c r="D446" s="332">
        <v>98.798000000000002</v>
      </c>
      <c r="E446" s="332">
        <v>8.5</v>
      </c>
      <c r="F446" s="333" t="s">
        <v>490</v>
      </c>
      <c r="G446" s="334">
        <v>9</v>
      </c>
      <c r="H446" s="334">
        <v>9.3083299999999998</v>
      </c>
      <c r="I446" s="335" t="s">
        <v>208</v>
      </c>
      <c r="J446" s="336">
        <v>83700</v>
      </c>
      <c r="K446" s="336">
        <v>83700</v>
      </c>
      <c r="L446" s="336">
        <v>82693.929999999993</v>
      </c>
      <c r="M446" s="337">
        <v>2</v>
      </c>
    </row>
    <row r="447" spans="2:13" s="98" customFormat="1" ht="28.5" x14ac:dyDescent="0.8">
      <c r="B447" s="330" t="s">
        <v>491</v>
      </c>
      <c r="C447" s="331" t="s">
        <v>188</v>
      </c>
      <c r="D447" s="332">
        <v>98.9876</v>
      </c>
      <c r="E447" s="332">
        <v>8</v>
      </c>
      <c r="F447" s="333" t="s">
        <v>492</v>
      </c>
      <c r="G447" s="334">
        <v>8.65</v>
      </c>
      <c r="H447" s="334">
        <v>8.9346499999999995</v>
      </c>
      <c r="I447" s="335" t="s">
        <v>208</v>
      </c>
      <c r="J447" s="336">
        <v>100000</v>
      </c>
      <c r="K447" s="336">
        <v>100000</v>
      </c>
      <c r="L447" s="336">
        <v>98987.68</v>
      </c>
      <c r="M447" s="337">
        <v>1</v>
      </c>
    </row>
    <row r="448" spans="2:13" s="98" customFormat="1" ht="28.5" x14ac:dyDescent="0.8">
      <c r="B448" s="330" t="s">
        <v>491</v>
      </c>
      <c r="C448" s="331" t="s">
        <v>188</v>
      </c>
      <c r="D448" s="332">
        <v>98.849900000000005</v>
      </c>
      <c r="E448" s="332">
        <v>8</v>
      </c>
      <c r="F448" s="333" t="s">
        <v>493</v>
      </c>
      <c r="G448" s="334">
        <v>8.65</v>
      </c>
      <c r="H448" s="334">
        <v>8.9346499999999995</v>
      </c>
      <c r="I448" s="335" t="s">
        <v>208</v>
      </c>
      <c r="J448" s="336">
        <v>100000</v>
      </c>
      <c r="K448" s="336">
        <v>100000</v>
      </c>
      <c r="L448" s="336">
        <v>98849.96</v>
      </c>
      <c r="M448" s="337">
        <v>1</v>
      </c>
    </row>
    <row r="449" spans="2:13" s="98" customFormat="1" ht="28.5" x14ac:dyDescent="0.8">
      <c r="B449" s="330" t="s">
        <v>491</v>
      </c>
      <c r="C449" s="331" t="s">
        <v>188</v>
      </c>
      <c r="D449" s="332">
        <v>98.587599999999995</v>
      </c>
      <c r="E449" s="332">
        <v>8</v>
      </c>
      <c r="F449" s="333" t="s">
        <v>493</v>
      </c>
      <c r="G449" s="334">
        <v>8.8000000000000007</v>
      </c>
      <c r="H449" s="334">
        <v>9.0946800000000003</v>
      </c>
      <c r="I449" s="335" t="s">
        <v>208</v>
      </c>
      <c r="J449" s="336">
        <v>50000</v>
      </c>
      <c r="K449" s="336">
        <v>50000</v>
      </c>
      <c r="L449" s="336">
        <v>49293.83</v>
      </c>
      <c r="M449" s="337">
        <v>1</v>
      </c>
    </row>
    <row r="450" spans="2:13" s="98" customFormat="1" ht="28.5" x14ac:dyDescent="0.8">
      <c r="B450" s="330" t="s">
        <v>289</v>
      </c>
      <c r="C450" s="331" t="s">
        <v>188</v>
      </c>
      <c r="D450" s="332">
        <v>99.995199999999997</v>
      </c>
      <c r="E450" s="332">
        <v>8</v>
      </c>
      <c r="F450" s="333" t="s">
        <v>494</v>
      </c>
      <c r="G450" s="334">
        <v>8</v>
      </c>
      <c r="H450" s="334">
        <v>8.2432099999999995</v>
      </c>
      <c r="I450" s="335" t="s">
        <v>208</v>
      </c>
      <c r="J450" s="336">
        <v>111750</v>
      </c>
      <c r="K450" s="336">
        <v>111750</v>
      </c>
      <c r="L450" s="336">
        <v>111744.69</v>
      </c>
      <c r="M450" s="337">
        <v>1</v>
      </c>
    </row>
    <row r="451" spans="2:13" s="98" customFormat="1" ht="28.5" x14ac:dyDescent="0.8">
      <c r="B451" s="330" t="s">
        <v>289</v>
      </c>
      <c r="C451" s="331" t="s">
        <v>188</v>
      </c>
      <c r="D451" s="332">
        <v>99.677000000000007</v>
      </c>
      <c r="E451" s="332">
        <v>8</v>
      </c>
      <c r="F451" s="333" t="s">
        <v>247</v>
      </c>
      <c r="G451" s="334">
        <v>8.5</v>
      </c>
      <c r="H451" s="334">
        <v>8.7747899999999994</v>
      </c>
      <c r="I451" s="335" t="s">
        <v>208</v>
      </c>
      <c r="J451" s="336">
        <v>111750</v>
      </c>
      <c r="K451" s="336">
        <v>111750</v>
      </c>
      <c r="L451" s="336">
        <v>111389.07</v>
      </c>
      <c r="M451" s="337">
        <v>1</v>
      </c>
    </row>
    <row r="452" spans="2:13" s="98" customFormat="1" ht="28.5" x14ac:dyDescent="0.8">
      <c r="B452" s="330" t="s">
        <v>289</v>
      </c>
      <c r="C452" s="331" t="s">
        <v>188</v>
      </c>
      <c r="D452" s="332">
        <v>99.474599999999995</v>
      </c>
      <c r="E452" s="332">
        <v>8</v>
      </c>
      <c r="F452" s="333" t="s">
        <v>495</v>
      </c>
      <c r="G452" s="334">
        <v>8.6</v>
      </c>
      <c r="H452" s="334">
        <v>8.8813399999999998</v>
      </c>
      <c r="I452" s="335" t="s">
        <v>208</v>
      </c>
      <c r="J452" s="336">
        <v>111750</v>
      </c>
      <c r="K452" s="336">
        <v>111750</v>
      </c>
      <c r="L452" s="336">
        <v>111162.97</v>
      </c>
      <c r="M452" s="337">
        <v>1</v>
      </c>
    </row>
    <row r="453" spans="2:13" s="98" customFormat="1" ht="28.5" x14ac:dyDescent="0.8">
      <c r="B453" s="330" t="s">
        <v>289</v>
      </c>
      <c r="C453" s="331" t="s">
        <v>188</v>
      </c>
      <c r="D453" s="332">
        <v>99.338800000000006</v>
      </c>
      <c r="E453" s="332">
        <v>8</v>
      </c>
      <c r="F453" s="333" t="s">
        <v>496</v>
      </c>
      <c r="G453" s="334">
        <v>8.6</v>
      </c>
      <c r="H453" s="334">
        <v>8.8813399999999998</v>
      </c>
      <c r="I453" s="335" t="s">
        <v>208</v>
      </c>
      <c r="J453" s="336">
        <v>111750</v>
      </c>
      <c r="K453" s="336">
        <v>111750</v>
      </c>
      <c r="L453" s="336">
        <v>111011.11</v>
      </c>
      <c r="M453" s="337">
        <v>1</v>
      </c>
    </row>
    <row r="454" spans="2:13" s="98" customFormat="1" ht="28.5" x14ac:dyDescent="0.8">
      <c r="B454" s="330" t="s">
        <v>289</v>
      </c>
      <c r="C454" s="331" t="s">
        <v>188</v>
      </c>
      <c r="D454" s="332">
        <v>99.140299999999996</v>
      </c>
      <c r="E454" s="332">
        <v>8</v>
      </c>
      <c r="F454" s="333" t="s">
        <v>497</v>
      </c>
      <c r="G454" s="334">
        <v>8.65</v>
      </c>
      <c r="H454" s="334">
        <v>8.9346499999999995</v>
      </c>
      <c r="I454" s="335" t="s">
        <v>208</v>
      </c>
      <c r="J454" s="336">
        <v>111750</v>
      </c>
      <c r="K454" s="336">
        <v>111750</v>
      </c>
      <c r="L454" s="336">
        <v>110789.29</v>
      </c>
      <c r="M454" s="337">
        <v>1</v>
      </c>
    </row>
    <row r="455" spans="2:13" s="98" customFormat="1" ht="28.5" x14ac:dyDescent="0.8">
      <c r="B455" s="330" t="s">
        <v>289</v>
      </c>
      <c r="C455" s="331" t="s">
        <v>188</v>
      </c>
      <c r="D455" s="332">
        <v>98.999300000000005</v>
      </c>
      <c r="E455" s="332">
        <v>8</v>
      </c>
      <c r="F455" s="333" t="s">
        <v>281</v>
      </c>
      <c r="G455" s="334">
        <v>8.65</v>
      </c>
      <c r="H455" s="334">
        <v>8.9346499999999995</v>
      </c>
      <c r="I455" s="335" t="s">
        <v>208</v>
      </c>
      <c r="J455" s="336">
        <v>111750</v>
      </c>
      <c r="K455" s="336">
        <v>111750</v>
      </c>
      <c r="L455" s="336">
        <v>110631.76</v>
      </c>
      <c r="M455" s="337">
        <v>1</v>
      </c>
    </row>
    <row r="456" spans="2:13" s="98" customFormat="1" ht="28.5" x14ac:dyDescent="0.8">
      <c r="B456" s="330" t="s">
        <v>289</v>
      </c>
      <c r="C456" s="331" t="s">
        <v>188</v>
      </c>
      <c r="D456" s="332">
        <v>98.8613</v>
      </c>
      <c r="E456" s="332">
        <v>8</v>
      </c>
      <c r="F456" s="333" t="s">
        <v>498</v>
      </c>
      <c r="G456" s="334">
        <v>8.65</v>
      </c>
      <c r="H456" s="334">
        <v>8.9346499999999995</v>
      </c>
      <c r="I456" s="335" t="s">
        <v>208</v>
      </c>
      <c r="J456" s="336">
        <v>111750</v>
      </c>
      <c r="K456" s="336">
        <v>111750</v>
      </c>
      <c r="L456" s="336">
        <v>110477.57</v>
      </c>
      <c r="M456" s="337">
        <v>1</v>
      </c>
    </row>
    <row r="457" spans="2:13" s="98" customFormat="1" ht="28.5" x14ac:dyDescent="0.8">
      <c r="B457" s="330" t="s">
        <v>289</v>
      </c>
      <c r="C457" s="331" t="s">
        <v>188</v>
      </c>
      <c r="D457" s="332">
        <v>99.446799999999996</v>
      </c>
      <c r="E457" s="332">
        <v>9</v>
      </c>
      <c r="F457" s="333" t="s">
        <v>499</v>
      </c>
      <c r="G457" s="334">
        <v>9.25</v>
      </c>
      <c r="H457" s="334">
        <v>9.5758299999999998</v>
      </c>
      <c r="I457" s="335" t="s">
        <v>208</v>
      </c>
      <c r="J457" s="336">
        <v>1107</v>
      </c>
      <c r="K457" s="336">
        <v>1107</v>
      </c>
      <c r="L457" s="336">
        <v>1100.8800000000001</v>
      </c>
      <c r="M457" s="337">
        <v>1</v>
      </c>
    </row>
    <row r="458" spans="2:13" s="98" customFormat="1" ht="28.5" x14ac:dyDescent="0.8">
      <c r="B458" s="330" t="s">
        <v>289</v>
      </c>
      <c r="C458" s="331" t="s">
        <v>188</v>
      </c>
      <c r="D458" s="332">
        <v>98.787400000000005</v>
      </c>
      <c r="E458" s="332">
        <v>9</v>
      </c>
      <c r="F458" s="333" t="s">
        <v>500</v>
      </c>
      <c r="G458" s="334">
        <v>9.6</v>
      </c>
      <c r="H458" s="334">
        <v>9.9511599999999998</v>
      </c>
      <c r="I458" s="335" t="s">
        <v>208</v>
      </c>
      <c r="J458" s="336">
        <v>41233.5</v>
      </c>
      <c r="K458" s="336">
        <v>41233.5</v>
      </c>
      <c r="L458" s="336">
        <v>40733.54</v>
      </c>
      <c r="M458" s="337">
        <v>1</v>
      </c>
    </row>
    <row r="459" spans="2:13" s="98" customFormat="1" ht="28.5" x14ac:dyDescent="0.8">
      <c r="B459" s="330" t="s">
        <v>297</v>
      </c>
      <c r="C459" s="331" t="s">
        <v>188</v>
      </c>
      <c r="D459" s="332">
        <v>100.14109999999999</v>
      </c>
      <c r="E459" s="332">
        <v>7.75</v>
      </c>
      <c r="F459" s="333" t="s">
        <v>501</v>
      </c>
      <c r="G459" s="334">
        <v>6</v>
      </c>
      <c r="H459" s="334">
        <v>6.1363500000000002</v>
      </c>
      <c r="I459" s="335" t="s">
        <v>208</v>
      </c>
      <c r="J459" s="336">
        <v>124950</v>
      </c>
      <c r="K459" s="336">
        <v>124950</v>
      </c>
      <c r="L459" s="336">
        <v>125126.41</v>
      </c>
      <c r="M459" s="337">
        <v>1</v>
      </c>
    </row>
    <row r="460" spans="2:13" s="98" customFormat="1" ht="28.5" x14ac:dyDescent="0.8">
      <c r="B460" s="330" t="s">
        <v>305</v>
      </c>
      <c r="C460" s="331" t="s">
        <v>188</v>
      </c>
      <c r="D460" s="332">
        <v>100.5899</v>
      </c>
      <c r="E460" s="332">
        <v>7</v>
      </c>
      <c r="F460" s="333" t="s">
        <v>502</v>
      </c>
      <c r="G460" s="334">
        <v>6.4</v>
      </c>
      <c r="H460" s="334">
        <v>6.5023999999999997</v>
      </c>
      <c r="I460" s="335" t="s">
        <v>208</v>
      </c>
      <c r="J460" s="336">
        <v>120000</v>
      </c>
      <c r="K460" s="336">
        <v>120000</v>
      </c>
      <c r="L460" s="336">
        <v>120707.94</v>
      </c>
      <c r="M460" s="337">
        <v>1</v>
      </c>
    </row>
    <row r="461" spans="2:13" s="98" customFormat="1" ht="28.5" x14ac:dyDescent="0.8">
      <c r="B461" s="330" t="s">
        <v>305</v>
      </c>
      <c r="C461" s="331" t="s">
        <v>188</v>
      </c>
      <c r="D461" s="332">
        <v>100.9599</v>
      </c>
      <c r="E461" s="332">
        <v>7</v>
      </c>
      <c r="F461" s="333" t="s">
        <v>503</v>
      </c>
      <c r="G461" s="334">
        <v>6.5</v>
      </c>
      <c r="H461" s="334">
        <v>6.60562</v>
      </c>
      <c r="I461" s="335" t="s">
        <v>208</v>
      </c>
      <c r="J461" s="336">
        <v>120000</v>
      </c>
      <c r="K461" s="336">
        <v>120000</v>
      </c>
      <c r="L461" s="336">
        <v>121151.93</v>
      </c>
      <c r="M461" s="337">
        <v>1</v>
      </c>
    </row>
    <row r="462" spans="2:13" s="98" customFormat="1" ht="28.5" x14ac:dyDescent="0.8">
      <c r="B462" s="330" t="s">
        <v>305</v>
      </c>
      <c r="C462" s="331" t="s">
        <v>188</v>
      </c>
      <c r="D462" s="332">
        <v>102.13379999999999</v>
      </c>
      <c r="E462" s="332">
        <v>7</v>
      </c>
      <c r="F462" s="333" t="s">
        <v>504</v>
      </c>
      <c r="G462" s="334">
        <v>6.5</v>
      </c>
      <c r="H462" s="334">
        <v>6.60562</v>
      </c>
      <c r="I462" s="335" t="s">
        <v>208</v>
      </c>
      <c r="J462" s="336">
        <v>50000</v>
      </c>
      <c r="K462" s="336">
        <v>50000</v>
      </c>
      <c r="L462" s="336">
        <v>51066.92</v>
      </c>
      <c r="M462" s="337">
        <v>1</v>
      </c>
    </row>
    <row r="463" spans="2:13" s="98" customFormat="1" ht="28.5" x14ac:dyDescent="0.8">
      <c r="B463" s="330" t="s">
        <v>305</v>
      </c>
      <c r="C463" s="331" t="s">
        <v>188</v>
      </c>
      <c r="D463" s="332">
        <v>99.667100000000005</v>
      </c>
      <c r="E463" s="332">
        <v>7.43</v>
      </c>
      <c r="F463" s="333" t="s">
        <v>505</v>
      </c>
      <c r="G463" s="334">
        <v>7.65</v>
      </c>
      <c r="H463" s="334">
        <v>7.7962999999999996</v>
      </c>
      <c r="I463" s="335" t="s">
        <v>208</v>
      </c>
      <c r="J463" s="336">
        <v>133280</v>
      </c>
      <c r="K463" s="336">
        <v>133280</v>
      </c>
      <c r="L463" s="336">
        <v>132836.42000000001</v>
      </c>
      <c r="M463" s="337">
        <v>1</v>
      </c>
    </row>
    <row r="464" spans="2:13" s="98" customFormat="1" ht="28.5" x14ac:dyDescent="0.8">
      <c r="B464" s="330" t="s">
        <v>305</v>
      </c>
      <c r="C464" s="331" t="s">
        <v>188</v>
      </c>
      <c r="D464" s="332">
        <v>99.447599999999994</v>
      </c>
      <c r="E464" s="332">
        <v>7.43</v>
      </c>
      <c r="F464" s="333" t="s">
        <v>505</v>
      </c>
      <c r="G464" s="334">
        <v>7.8</v>
      </c>
      <c r="H464" s="334">
        <v>7.9520999999999997</v>
      </c>
      <c r="I464" s="335" t="s">
        <v>208</v>
      </c>
      <c r="J464" s="336">
        <v>316540</v>
      </c>
      <c r="K464" s="336">
        <v>316540</v>
      </c>
      <c r="L464" s="336">
        <v>314791.7</v>
      </c>
      <c r="M464" s="337">
        <v>2</v>
      </c>
    </row>
    <row r="465" spans="2:13" s="98" customFormat="1" ht="28.5" x14ac:dyDescent="0.8">
      <c r="B465" s="330" t="s">
        <v>305</v>
      </c>
      <c r="C465" s="331" t="s">
        <v>188</v>
      </c>
      <c r="D465" s="332">
        <v>99.420299999999997</v>
      </c>
      <c r="E465" s="332">
        <v>7.43</v>
      </c>
      <c r="F465" s="333" t="s">
        <v>281</v>
      </c>
      <c r="G465" s="334">
        <v>7.8</v>
      </c>
      <c r="H465" s="334">
        <v>7.9520999999999997</v>
      </c>
      <c r="I465" s="335" t="s">
        <v>208</v>
      </c>
      <c r="J465" s="336">
        <v>233240</v>
      </c>
      <c r="K465" s="336">
        <v>233240</v>
      </c>
      <c r="L465" s="336">
        <v>231887.96</v>
      </c>
      <c r="M465" s="337">
        <v>1</v>
      </c>
    </row>
    <row r="466" spans="2:13" s="98" customFormat="1" ht="28.5" x14ac:dyDescent="0.8">
      <c r="B466" s="330" t="s">
        <v>305</v>
      </c>
      <c r="C466" s="331" t="s">
        <v>188</v>
      </c>
      <c r="D466" s="332">
        <v>99.289900000000003</v>
      </c>
      <c r="E466" s="332">
        <v>7.43</v>
      </c>
      <c r="F466" s="333" t="s">
        <v>506</v>
      </c>
      <c r="G466" s="334">
        <v>7.8</v>
      </c>
      <c r="H466" s="334">
        <v>7.9520999999999997</v>
      </c>
      <c r="I466" s="335" t="s">
        <v>208</v>
      </c>
      <c r="J466" s="336">
        <v>166600</v>
      </c>
      <c r="K466" s="336">
        <v>166600</v>
      </c>
      <c r="L466" s="336">
        <v>165417.1</v>
      </c>
      <c r="M466" s="337">
        <v>1</v>
      </c>
    </row>
    <row r="467" spans="2:13" s="98" customFormat="1" ht="28.5" x14ac:dyDescent="0.8">
      <c r="B467" s="330" t="s">
        <v>305</v>
      </c>
      <c r="C467" s="331" t="s">
        <v>188</v>
      </c>
      <c r="D467" s="332">
        <v>99.263400000000004</v>
      </c>
      <c r="E467" s="332">
        <v>7.43</v>
      </c>
      <c r="F467" s="333" t="s">
        <v>507</v>
      </c>
      <c r="G467" s="334">
        <v>7.8</v>
      </c>
      <c r="H467" s="334">
        <v>7.9520999999999997</v>
      </c>
      <c r="I467" s="335" t="s">
        <v>208</v>
      </c>
      <c r="J467" s="336">
        <v>233240</v>
      </c>
      <c r="K467" s="336">
        <v>233240</v>
      </c>
      <c r="L467" s="336">
        <v>231522.08</v>
      </c>
      <c r="M467" s="337">
        <v>1</v>
      </c>
    </row>
    <row r="468" spans="2:13" s="98" customFormat="1" ht="28.5" x14ac:dyDescent="0.8">
      <c r="B468" s="330" t="s">
        <v>305</v>
      </c>
      <c r="C468" s="331" t="s">
        <v>188</v>
      </c>
      <c r="D468" s="332">
        <v>99.112399999999994</v>
      </c>
      <c r="E468" s="332">
        <v>7.43</v>
      </c>
      <c r="F468" s="333" t="s">
        <v>508</v>
      </c>
      <c r="G468" s="334">
        <v>7.8</v>
      </c>
      <c r="H468" s="334">
        <v>7.9520999999999997</v>
      </c>
      <c r="I468" s="335" t="s">
        <v>208</v>
      </c>
      <c r="J468" s="336">
        <v>233240</v>
      </c>
      <c r="K468" s="336">
        <v>233240</v>
      </c>
      <c r="L468" s="336">
        <v>231169.93</v>
      </c>
      <c r="M468" s="337">
        <v>1</v>
      </c>
    </row>
    <row r="469" spans="2:13" s="98" customFormat="1" ht="28.5" x14ac:dyDescent="0.8">
      <c r="B469" s="330" t="s">
        <v>305</v>
      </c>
      <c r="C469" s="331" t="s">
        <v>188</v>
      </c>
      <c r="D469" s="332">
        <v>98.967100000000002</v>
      </c>
      <c r="E469" s="332">
        <v>7.43</v>
      </c>
      <c r="F469" s="333" t="s">
        <v>347</v>
      </c>
      <c r="G469" s="334">
        <v>7.8</v>
      </c>
      <c r="H469" s="334">
        <v>7.9520999999999997</v>
      </c>
      <c r="I469" s="335" t="s">
        <v>208</v>
      </c>
      <c r="J469" s="336">
        <v>233240</v>
      </c>
      <c r="K469" s="336">
        <v>233240</v>
      </c>
      <c r="L469" s="336">
        <v>230831</v>
      </c>
      <c r="M469" s="337">
        <v>1</v>
      </c>
    </row>
    <row r="470" spans="2:13" s="98" customFormat="1" ht="28.5" x14ac:dyDescent="0.8">
      <c r="B470" s="330" t="s">
        <v>305</v>
      </c>
      <c r="C470" s="331" t="s">
        <v>188</v>
      </c>
      <c r="D470" s="332">
        <v>98.827200000000005</v>
      </c>
      <c r="E470" s="332">
        <v>7.43</v>
      </c>
      <c r="F470" s="333" t="s">
        <v>509</v>
      </c>
      <c r="G470" s="334">
        <v>7.8</v>
      </c>
      <c r="H470" s="334">
        <v>7.9520999999999997</v>
      </c>
      <c r="I470" s="335" t="s">
        <v>208</v>
      </c>
      <c r="J470" s="336">
        <v>233240</v>
      </c>
      <c r="K470" s="336">
        <v>233240</v>
      </c>
      <c r="L470" s="336">
        <v>230504.79</v>
      </c>
      <c r="M470" s="337">
        <v>1</v>
      </c>
    </row>
    <row r="471" spans="2:13" s="98" customFormat="1" ht="28.5" x14ac:dyDescent="0.8">
      <c r="B471" s="330" t="s">
        <v>305</v>
      </c>
      <c r="C471" s="331" t="s">
        <v>188</v>
      </c>
      <c r="D471" s="332">
        <v>98.692599999999999</v>
      </c>
      <c r="E471" s="332">
        <v>7.43</v>
      </c>
      <c r="F471" s="333" t="s">
        <v>510</v>
      </c>
      <c r="G471" s="334">
        <v>7.8</v>
      </c>
      <c r="H471" s="334">
        <v>7.9520999999999997</v>
      </c>
      <c r="I471" s="335" t="s">
        <v>208</v>
      </c>
      <c r="J471" s="336">
        <v>233240</v>
      </c>
      <c r="K471" s="336">
        <v>233240</v>
      </c>
      <c r="L471" s="336">
        <v>230190.82</v>
      </c>
      <c r="M471" s="337">
        <v>1</v>
      </c>
    </row>
    <row r="472" spans="2:13" s="98" customFormat="1" ht="28.5" x14ac:dyDescent="0.8">
      <c r="B472" s="330" t="s">
        <v>305</v>
      </c>
      <c r="C472" s="331" t="s">
        <v>188</v>
      </c>
      <c r="D472" s="332">
        <v>97.879499999999993</v>
      </c>
      <c r="E472" s="332">
        <v>7.43</v>
      </c>
      <c r="F472" s="333" t="s">
        <v>511</v>
      </c>
      <c r="G472" s="334">
        <v>7.82</v>
      </c>
      <c r="H472" s="334">
        <v>7.97288</v>
      </c>
      <c r="I472" s="335" t="s">
        <v>208</v>
      </c>
      <c r="J472" s="336">
        <v>242730</v>
      </c>
      <c r="K472" s="336">
        <v>242730</v>
      </c>
      <c r="L472" s="336">
        <v>237583.03</v>
      </c>
      <c r="M472" s="337">
        <v>2</v>
      </c>
    </row>
    <row r="473" spans="2:13" s="98" customFormat="1" ht="28.5" x14ac:dyDescent="0.8">
      <c r="B473" s="330" t="s">
        <v>305</v>
      </c>
      <c r="C473" s="331" t="s">
        <v>188</v>
      </c>
      <c r="D473" s="332">
        <v>99.384299999999996</v>
      </c>
      <c r="E473" s="332">
        <v>7.43</v>
      </c>
      <c r="F473" s="333" t="s">
        <v>512</v>
      </c>
      <c r="G473" s="334">
        <v>7.84</v>
      </c>
      <c r="H473" s="334">
        <v>7.9936600000000002</v>
      </c>
      <c r="I473" s="335" t="s">
        <v>208</v>
      </c>
      <c r="J473" s="336">
        <v>183260</v>
      </c>
      <c r="K473" s="336">
        <v>183260</v>
      </c>
      <c r="L473" s="336">
        <v>182131.67</v>
      </c>
      <c r="M473" s="337">
        <v>1</v>
      </c>
    </row>
    <row r="474" spans="2:13" s="98" customFormat="1" ht="28.5" x14ac:dyDescent="0.8">
      <c r="B474" s="330" t="s">
        <v>305</v>
      </c>
      <c r="C474" s="331" t="s">
        <v>188</v>
      </c>
      <c r="D474" s="332">
        <v>98.431299999999993</v>
      </c>
      <c r="E474" s="332">
        <v>7.43</v>
      </c>
      <c r="F474" s="333" t="s">
        <v>513</v>
      </c>
      <c r="G474" s="334">
        <v>7.84</v>
      </c>
      <c r="H474" s="334">
        <v>7.9936600000000002</v>
      </c>
      <c r="I474" s="335" t="s">
        <v>208</v>
      </c>
      <c r="J474" s="336">
        <v>233240</v>
      </c>
      <c r="K474" s="336">
        <v>233240</v>
      </c>
      <c r="L474" s="336">
        <v>229581.39</v>
      </c>
      <c r="M474" s="337">
        <v>1</v>
      </c>
    </row>
    <row r="475" spans="2:13" s="98" customFormat="1" ht="28.5" x14ac:dyDescent="0.8">
      <c r="B475" s="330" t="s">
        <v>305</v>
      </c>
      <c r="C475" s="331" t="s">
        <v>188</v>
      </c>
      <c r="D475" s="332">
        <v>98.2928</v>
      </c>
      <c r="E475" s="332">
        <v>7.43</v>
      </c>
      <c r="F475" s="333" t="s">
        <v>514</v>
      </c>
      <c r="G475" s="334">
        <v>7.84</v>
      </c>
      <c r="H475" s="334">
        <v>7.9936600000000002</v>
      </c>
      <c r="I475" s="335" t="s">
        <v>208</v>
      </c>
      <c r="J475" s="336">
        <v>233240</v>
      </c>
      <c r="K475" s="336">
        <v>233240</v>
      </c>
      <c r="L475" s="336">
        <v>229258.3</v>
      </c>
      <c r="M475" s="337">
        <v>1</v>
      </c>
    </row>
    <row r="476" spans="2:13" s="98" customFormat="1" ht="28.5" x14ac:dyDescent="0.8">
      <c r="B476" s="330" t="s">
        <v>305</v>
      </c>
      <c r="C476" s="331" t="s">
        <v>188</v>
      </c>
      <c r="D476" s="332">
        <v>99.184799999999996</v>
      </c>
      <c r="E476" s="332">
        <v>7.43</v>
      </c>
      <c r="F476" s="333" t="s">
        <v>515</v>
      </c>
      <c r="G476" s="334">
        <v>7.85</v>
      </c>
      <c r="H476" s="334">
        <v>8.0040499999999994</v>
      </c>
      <c r="I476" s="335" t="s">
        <v>208</v>
      </c>
      <c r="J476" s="336">
        <v>183260</v>
      </c>
      <c r="K476" s="336">
        <v>183260</v>
      </c>
      <c r="L476" s="336">
        <v>181766.24</v>
      </c>
      <c r="M476" s="337">
        <v>1</v>
      </c>
    </row>
    <row r="477" spans="2:13" s="98" customFormat="1" ht="28.5" x14ac:dyDescent="0.8">
      <c r="B477" s="330" t="s">
        <v>305</v>
      </c>
      <c r="C477" s="331" t="s">
        <v>188</v>
      </c>
      <c r="D477" s="332">
        <v>99.016599999999997</v>
      </c>
      <c r="E477" s="332">
        <v>7.43</v>
      </c>
      <c r="F477" s="333" t="s">
        <v>516</v>
      </c>
      <c r="G477" s="334">
        <v>7.85</v>
      </c>
      <c r="H477" s="334">
        <v>8.0040499999999994</v>
      </c>
      <c r="I477" s="335" t="s">
        <v>208</v>
      </c>
      <c r="J477" s="336">
        <v>183260</v>
      </c>
      <c r="K477" s="336">
        <v>183260</v>
      </c>
      <c r="L477" s="336">
        <v>181457.88</v>
      </c>
      <c r="M477" s="337">
        <v>1</v>
      </c>
    </row>
    <row r="478" spans="2:13" s="98" customFormat="1" ht="28.5" x14ac:dyDescent="0.8">
      <c r="B478" s="330" t="s">
        <v>305</v>
      </c>
      <c r="C478" s="331" t="s">
        <v>188</v>
      </c>
      <c r="D478" s="332">
        <v>98.373699999999999</v>
      </c>
      <c r="E478" s="332">
        <v>7.43</v>
      </c>
      <c r="F478" s="333" t="s">
        <v>517</v>
      </c>
      <c r="G478" s="334">
        <v>7.85</v>
      </c>
      <c r="H478" s="334">
        <v>8.0040499999999994</v>
      </c>
      <c r="I478" s="335" t="s">
        <v>208</v>
      </c>
      <c r="J478" s="336">
        <v>183260</v>
      </c>
      <c r="K478" s="336">
        <v>183260</v>
      </c>
      <c r="L478" s="336">
        <v>180279.77</v>
      </c>
      <c r="M478" s="337">
        <v>1</v>
      </c>
    </row>
    <row r="479" spans="2:13" s="98" customFormat="1" ht="28.5" x14ac:dyDescent="0.8">
      <c r="B479" s="330" t="s">
        <v>305</v>
      </c>
      <c r="C479" s="331" t="s">
        <v>188</v>
      </c>
      <c r="D479" s="332">
        <v>99.340199999999996</v>
      </c>
      <c r="E479" s="332">
        <v>7.43</v>
      </c>
      <c r="F479" s="333" t="s">
        <v>512</v>
      </c>
      <c r="G479" s="334">
        <v>7.87</v>
      </c>
      <c r="H479" s="334">
        <v>8.0248399999999993</v>
      </c>
      <c r="I479" s="335" t="s">
        <v>208</v>
      </c>
      <c r="J479" s="336">
        <v>166600</v>
      </c>
      <c r="K479" s="336">
        <v>166600</v>
      </c>
      <c r="L479" s="336">
        <v>165500.81</v>
      </c>
      <c r="M479" s="337">
        <v>1</v>
      </c>
    </row>
    <row r="480" spans="2:13" s="98" customFormat="1" ht="28.5" x14ac:dyDescent="0.8">
      <c r="B480" s="330" t="s">
        <v>518</v>
      </c>
      <c r="C480" s="331" t="s">
        <v>188</v>
      </c>
      <c r="D480" s="332">
        <v>100.0472</v>
      </c>
      <c r="E480" s="332">
        <v>8</v>
      </c>
      <c r="F480" s="333" t="s">
        <v>438</v>
      </c>
      <c r="G480" s="334">
        <v>5.5</v>
      </c>
      <c r="H480" s="334">
        <v>5.6144800000000004</v>
      </c>
      <c r="I480" s="335" t="s">
        <v>208</v>
      </c>
      <c r="J480" s="336">
        <v>83500</v>
      </c>
      <c r="K480" s="336">
        <v>83500</v>
      </c>
      <c r="L480" s="336">
        <v>83539.47</v>
      </c>
      <c r="M480" s="337">
        <v>1</v>
      </c>
    </row>
    <row r="481" spans="2:13" s="98" customFormat="1" ht="28.5" x14ac:dyDescent="0.8">
      <c r="B481" s="330" t="s">
        <v>348</v>
      </c>
      <c r="C481" s="331" t="s">
        <v>188</v>
      </c>
      <c r="D481" s="332">
        <v>100.0855</v>
      </c>
      <c r="E481" s="332">
        <v>7.1</v>
      </c>
      <c r="F481" s="333" t="s">
        <v>519</v>
      </c>
      <c r="G481" s="334">
        <v>6</v>
      </c>
      <c r="H481" s="334">
        <v>6.09</v>
      </c>
      <c r="I481" s="335" t="s">
        <v>208</v>
      </c>
      <c r="J481" s="336">
        <v>100000</v>
      </c>
      <c r="K481" s="336">
        <v>100000</v>
      </c>
      <c r="L481" s="336">
        <v>100085.59</v>
      </c>
      <c r="M481" s="337">
        <v>1</v>
      </c>
    </row>
    <row r="482" spans="2:13" s="98" customFormat="1" ht="28.5" x14ac:dyDescent="0.8">
      <c r="B482" s="330" t="s">
        <v>353</v>
      </c>
      <c r="C482" s="331" t="s">
        <v>188</v>
      </c>
      <c r="D482" s="332">
        <v>98.523899999999998</v>
      </c>
      <c r="E482" s="332">
        <v>8</v>
      </c>
      <c r="F482" s="333" t="s">
        <v>520</v>
      </c>
      <c r="G482" s="334">
        <v>10</v>
      </c>
      <c r="H482" s="334">
        <v>10.38128</v>
      </c>
      <c r="I482" s="335" t="s">
        <v>208</v>
      </c>
      <c r="J482" s="336">
        <v>10000</v>
      </c>
      <c r="K482" s="336">
        <v>10000</v>
      </c>
      <c r="L482" s="336">
        <v>9852.4</v>
      </c>
      <c r="M482" s="337">
        <v>1</v>
      </c>
    </row>
    <row r="483" spans="2:13" s="98" customFormat="1" ht="28.5" x14ac:dyDescent="0.8">
      <c r="B483" s="330" t="s">
        <v>521</v>
      </c>
      <c r="C483" s="331" t="s">
        <v>188</v>
      </c>
      <c r="D483" s="332">
        <v>99.909599999999998</v>
      </c>
      <c r="E483" s="332">
        <v>8</v>
      </c>
      <c r="F483" s="333" t="s">
        <v>522</v>
      </c>
      <c r="G483" s="334">
        <v>8.5</v>
      </c>
      <c r="H483" s="334">
        <v>8.7747899999999994</v>
      </c>
      <c r="I483" s="335" t="s">
        <v>208</v>
      </c>
      <c r="J483" s="336">
        <v>156250</v>
      </c>
      <c r="K483" s="336">
        <v>156250</v>
      </c>
      <c r="L483" s="336">
        <v>156108.81</v>
      </c>
      <c r="M483" s="337">
        <v>1</v>
      </c>
    </row>
    <row r="484" spans="2:13" s="98" customFormat="1" ht="28.5" x14ac:dyDescent="0.8">
      <c r="B484" s="330" t="s">
        <v>521</v>
      </c>
      <c r="C484" s="331" t="s">
        <v>188</v>
      </c>
      <c r="D484" s="332">
        <v>99.898499999999999</v>
      </c>
      <c r="E484" s="332">
        <v>8</v>
      </c>
      <c r="F484" s="333" t="s">
        <v>523</v>
      </c>
      <c r="G484" s="334">
        <v>8.6</v>
      </c>
      <c r="H484" s="334">
        <v>8.8813399999999998</v>
      </c>
      <c r="I484" s="335" t="s">
        <v>208</v>
      </c>
      <c r="J484" s="336">
        <v>62500</v>
      </c>
      <c r="K484" s="336">
        <v>62500</v>
      </c>
      <c r="L484" s="336">
        <v>62436.62</v>
      </c>
      <c r="M484" s="337">
        <v>1</v>
      </c>
    </row>
    <row r="485" spans="2:13" s="98" customFormat="1" ht="28.5" x14ac:dyDescent="0.8">
      <c r="B485" s="330" t="s">
        <v>521</v>
      </c>
      <c r="C485" s="331" t="s">
        <v>188</v>
      </c>
      <c r="D485" s="332">
        <v>99.753699999999995</v>
      </c>
      <c r="E485" s="332">
        <v>8</v>
      </c>
      <c r="F485" s="333" t="s">
        <v>468</v>
      </c>
      <c r="G485" s="334">
        <v>8.6</v>
      </c>
      <c r="H485" s="334">
        <v>8.8813399999999998</v>
      </c>
      <c r="I485" s="335" t="s">
        <v>208</v>
      </c>
      <c r="J485" s="336">
        <v>62500</v>
      </c>
      <c r="K485" s="336">
        <v>62500</v>
      </c>
      <c r="L485" s="336">
        <v>62346.11</v>
      </c>
      <c r="M485" s="337">
        <v>1</v>
      </c>
    </row>
    <row r="486" spans="2:13" s="98" customFormat="1" ht="28.5" x14ac:dyDescent="0.8">
      <c r="B486" s="330" t="s">
        <v>521</v>
      </c>
      <c r="C486" s="331" t="s">
        <v>188</v>
      </c>
      <c r="D486" s="332">
        <v>99.611999999999995</v>
      </c>
      <c r="E486" s="332">
        <v>8</v>
      </c>
      <c r="F486" s="333" t="s">
        <v>524</v>
      </c>
      <c r="G486" s="334">
        <v>8.6</v>
      </c>
      <c r="H486" s="334">
        <v>8.8813399999999998</v>
      </c>
      <c r="I486" s="335" t="s">
        <v>208</v>
      </c>
      <c r="J486" s="336">
        <v>62500</v>
      </c>
      <c r="K486" s="336">
        <v>62500</v>
      </c>
      <c r="L486" s="336">
        <v>62257.51</v>
      </c>
      <c r="M486" s="337">
        <v>1</v>
      </c>
    </row>
    <row r="487" spans="2:13" s="98" customFormat="1" ht="28.5" x14ac:dyDescent="0.8">
      <c r="B487" s="330" t="s">
        <v>521</v>
      </c>
      <c r="C487" s="331" t="s">
        <v>188</v>
      </c>
      <c r="D487" s="332">
        <v>99.644599999999997</v>
      </c>
      <c r="E487" s="332">
        <v>8</v>
      </c>
      <c r="F487" s="333" t="s">
        <v>525</v>
      </c>
      <c r="G487" s="334">
        <v>8.85</v>
      </c>
      <c r="H487" s="334">
        <v>9.1480599999999992</v>
      </c>
      <c r="I487" s="335" t="s">
        <v>208</v>
      </c>
      <c r="J487" s="336">
        <v>156250</v>
      </c>
      <c r="K487" s="336">
        <v>156250</v>
      </c>
      <c r="L487" s="336">
        <v>155694.79</v>
      </c>
      <c r="M487" s="337">
        <v>1</v>
      </c>
    </row>
    <row r="488" spans="2:13" s="98" customFormat="1" ht="28.5" x14ac:dyDescent="0.8">
      <c r="B488" s="330" t="s">
        <v>521</v>
      </c>
      <c r="C488" s="331" t="s">
        <v>188</v>
      </c>
      <c r="D488" s="332">
        <v>99.067499999999995</v>
      </c>
      <c r="E488" s="332">
        <v>8</v>
      </c>
      <c r="F488" s="333" t="s">
        <v>261</v>
      </c>
      <c r="G488" s="334">
        <v>9</v>
      </c>
      <c r="H488" s="334">
        <v>9.3083299999999998</v>
      </c>
      <c r="I488" s="335" t="s">
        <v>208</v>
      </c>
      <c r="J488" s="336">
        <v>156250</v>
      </c>
      <c r="K488" s="336">
        <v>156250</v>
      </c>
      <c r="L488" s="336">
        <v>154793.01</v>
      </c>
      <c r="M488" s="337">
        <v>1</v>
      </c>
    </row>
    <row r="489" spans="2:13" s="98" customFormat="1" ht="28.5" x14ac:dyDescent="0.8">
      <c r="B489" s="330" t="s">
        <v>521</v>
      </c>
      <c r="C489" s="331" t="s">
        <v>188</v>
      </c>
      <c r="D489" s="332">
        <v>98.601600000000005</v>
      </c>
      <c r="E489" s="332">
        <v>8</v>
      </c>
      <c r="F489" s="333" t="s">
        <v>526</v>
      </c>
      <c r="G489" s="334">
        <v>9.02</v>
      </c>
      <c r="H489" s="334">
        <v>9.3297100000000004</v>
      </c>
      <c r="I489" s="335" t="s">
        <v>208</v>
      </c>
      <c r="J489" s="336">
        <v>62500</v>
      </c>
      <c r="K489" s="336">
        <v>62500</v>
      </c>
      <c r="L489" s="336">
        <v>61626.05</v>
      </c>
      <c r="M489" s="337">
        <v>1</v>
      </c>
    </row>
    <row r="490" spans="2:13" s="98" customFormat="1" ht="28.5" x14ac:dyDescent="0.8">
      <c r="B490" s="330" t="s">
        <v>521</v>
      </c>
      <c r="C490" s="331" t="s">
        <v>188</v>
      </c>
      <c r="D490" s="332">
        <v>98.813699999999997</v>
      </c>
      <c r="E490" s="332">
        <v>8</v>
      </c>
      <c r="F490" s="333" t="s">
        <v>527</v>
      </c>
      <c r="G490" s="334">
        <v>9.0299999999999994</v>
      </c>
      <c r="H490" s="334">
        <v>9.3404000000000007</v>
      </c>
      <c r="I490" s="335" t="s">
        <v>208</v>
      </c>
      <c r="J490" s="336">
        <v>62500</v>
      </c>
      <c r="K490" s="336">
        <v>62500</v>
      </c>
      <c r="L490" s="336">
        <v>61758.6</v>
      </c>
      <c r="M490" s="337">
        <v>1</v>
      </c>
    </row>
    <row r="491" spans="2:13" s="98" customFormat="1" ht="28.5" x14ac:dyDescent="0.8">
      <c r="B491" s="330" t="s">
        <v>521</v>
      </c>
      <c r="C491" s="331" t="s">
        <v>188</v>
      </c>
      <c r="D491" s="332">
        <v>99.035300000000007</v>
      </c>
      <c r="E491" s="332">
        <v>8</v>
      </c>
      <c r="F491" s="333" t="s">
        <v>528</v>
      </c>
      <c r="G491" s="334">
        <v>9.0399999999999991</v>
      </c>
      <c r="H491" s="334">
        <v>9.3510899999999992</v>
      </c>
      <c r="I491" s="335" t="s">
        <v>208</v>
      </c>
      <c r="J491" s="336">
        <v>62500</v>
      </c>
      <c r="K491" s="336">
        <v>62500</v>
      </c>
      <c r="L491" s="336">
        <v>61897.08</v>
      </c>
      <c r="M491" s="337">
        <v>1</v>
      </c>
    </row>
    <row r="492" spans="2:13" s="98" customFormat="1" ht="28.5" x14ac:dyDescent="0.8">
      <c r="B492" s="317" t="s">
        <v>204</v>
      </c>
      <c r="C492" s="324"/>
      <c r="D492" s="325"/>
      <c r="E492" s="325"/>
      <c r="F492" s="326"/>
      <c r="G492" s="327"/>
      <c r="H492" s="327"/>
      <c r="I492" s="324"/>
      <c r="J492" s="328">
        <f>SUM(J419:J491)</f>
        <v>8340969.5</v>
      </c>
      <c r="K492" s="328">
        <f t="shared" ref="K492:L492" si="18">SUM(K419:K491)</f>
        <v>8340969.5</v>
      </c>
      <c r="L492" s="328">
        <f t="shared" si="18"/>
        <v>8282450.839999998</v>
      </c>
      <c r="M492" s="329">
        <f>SUM(M419:M491)</f>
        <v>81</v>
      </c>
    </row>
    <row r="493" spans="2:13" s="98" customFormat="1" ht="28.5" x14ac:dyDescent="0.8">
      <c r="B493" s="317" t="s">
        <v>529</v>
      </c>
      <c r="C493" s="324"/>
      <c r="D493" s="325"/>
      <c r="E493" s="325"/>
      <c r="F493" s="326"/>
      <c r="G493" s="327"/>
      <c r="H493" s="327"/>
      <c r="I493" s="324"/>
      <c r="J493" s="328"/>
      <c r="K493" s="328"/>
      <c r="L493" s="328"/>
      <c r="M493" s="329"/>
    </row>
    <row r="494" spans="2:13" s="98" customFormat="1" ht="28.5" x14ac:dyDescent="0.8">
      <c r="B494" s="330" t="s">
        <v>530</v>
      </c>
      <c r="C494" s="331" t="s">
        <v>188</v>
      </c>
      <c r="D494" s="332">
        <v>100</v>
      </c>
      <c r="E494" s="332">
        <v>1.982</v>
      </c>
      <c r="F494" s="333" t="s">
        <v>519</v>
      </c>
      <c r="G494" s="334">
        <v>1.982</v>
      </c>
      <c r="H494" s="334">
        <v>1.9990000000000001</v>
      </c>
      <c r="I494" s="335" t="s">
        <v>190</v>
      </c>
      <c r="J494" s="336">
        <v>5008808.8899999997</v>
      </c>
      <c r="K494" s="336">
        <v>5000000</v>
      </c>
      <c r="L494" s="336">
        <v>5000000</v>
      </c>
      <c r="M494" s="337">
        <v>2</v>
      </c>
    </row>
    <row r="495" spans="2:13" s="98" customFormat="1" ht="28.5" x14ac:dyDescent="0.8">
      <c r="B495" s="330" t="s">
        <v>530</v>
      </c>
      <c r="C495" s="331" t="s">
        <v>188</v>
      </c>
      <c r="D495" s="332">
        <v>100</v>
      </c>
      <c r="E495" s="332">
        <v>2.4769999999999999</v>
      </c>
      <c r="F495" s="333" t="s">
        <v>240</v>
      </c>
      <c r="G495" s="334">
        <v>2.4769999999999999</v>
      </c>
      <c r="H495" s="334">
        <v>2.5</v>
      </c>
      <c r="I495" s="335" t="s">
        <v>190</v>
      </c>
      <c r="J495" s="336">
        <v>452817.59</v>
      </c>
      <c r="K495" s="336">
        <v>450000</v>
      </c>
      <c r="L495" s="336">
        <v>450000</v>
      </c>
      <c r="M495" s="337">
        <v>2</v>
      </c>
    </row>
    <row r="496" spans="2:13" s="98" customFormat="1" ht="28.5" x14ac:dyDescent="0.8">
      <c r="B496" s="330" t="s">
        <v>530</v>
      </c>
      <c r="C496" s="331" t="s">
        <v>188</v>
      </c>
      <c r="D496" s="332">
        <v>100</v>
      </c>
      <c r="E496" s="332">
        <v>2.4775999999999998</v>
      </c>
      <c r="F496" s="333" t="s">
        <v>242</v>
      </c>
      <c r="G496" s="334">
        <v>2.4775999999999998</v>
      </c>
      <c r="H496" s="334">
        <v>2.5</v>
      </c>
      <c r="I496" s="335" t="s">
        <v>190</v>
      </c>
      <c r="J496" s="336">
        <v>2422521.4</v>
      </c>
      <c r="K496" s="336">
        <v>2406291.98</v>
      </c>
      <c r="L496" s="336">
        <v>2406291.98</v>
      </c>
      <c r="M496" s="337">
        <v>2</v>
      </c>
    </row>
    <row r="497" spans="2:13" s="98" customFormat="1" ht="28.5" x14ac:dyDescent="0.8">
      <c r="B497" s="330" t="s">
        <v>530</v>
      </c>
      <c r="C497" s="331" t="s">
        <v>188</v>
      </c>
      <c r="D497" s="332">
        <v>100</v>
      </c>
      <c r="E497" s="332">
        <v>2.7315999999999998</v>
      </c>
      <c r="F497" s="333" t="s">
        <v>244</v>
      </c>
      <c r="G497" s="334">
        <v>2.7315999999999998</v>
      </c>
      <c r="H497" s="334">
        <v>2.75</v>
      </c>
      <c r="I497" s="335" t="s">
        <v>190</v>
      </c>
      <c r="J497" s="336">
        <v>5069048.78</v>
      </c>
      <c r="K497" s="336">
        <v>5000000</v>
      </c>
      <c r="L497" s="336">
        <v>5000000</v>
      </c>
      <c r="M497" s="337">
        <v>1</v>
      </c>
    </row>
    <row r="498" spans="2:13" s="98" customFormat="1" ht="28.5" x14ac:dyDescent="0.8">
      <c r="B498" s="330" t="s">
        <v>530</v>
      </c>
      <c r="C498" s="331" t="s">
        <v>188</v>
      </c>
      <c r="D498" s="332">
        <v>100</v>
      </c>
      <c r="E498" s="332">
        <v>2.7322000000000002</v>
      </c>
      <c r="F498" s="333" t="s">
        <v>531</v>
      </c>
      <c r="G498" s="334">
        <v>2.7322000000000002</v>
      </c>
      <c r="H498" s="334">
        <v>2.75</v>
      </c>
      <c r="I498" s="335" t="s">
        <v>190</v>
      </c>
      <c r="J498" s="336">
        <v>2028536.31</v>
      </c>
      <c r="K498" s="336">
        <v>2000000</v>
      </c>
      <c r="L498" s="336">
        <v>2000000</v>
      </c>
      <c r="M498" s="337">
        <v>1</v>
      </c>
    </row>
    <row r="499" spans="2:13" s="98" customFormat="1" ht="28.5" x14ac:dyDescent="0.8">
      <c r="B499" s="330" t="s">
        <v>530</v>
      </c>
      <c r="C499" s="331" t="s">
        <v>188</v>
      </c>
      <c r="D499" s="332">
        <v>99.896000000000001</v>
      </c>
      <c r="E499" s="332">
        <v>2.7315999999999998</v>
      </c>
      <c r="F499" s="333" t="s">
        <v>532</v>
      </c>
      <c r="G499" s="334">
        <v>3.0068999999999999</v>
      </c>
      <c r="H499" s="334">
        <v>3.0349999999999997</v>
      </c>
      <c r="I499" s="335" t="s">
        <v>190</v>
      </c>
      <c r="J499" s="336">
        <v>3446953.17</v>
      </c>
      <c r="K499" s="336">
        <v>3400000</v>
      </c>
      <c r="L499" s="336">
        <v>3396464.69</v>
      </c>
      <c r="M499" s="337">
        <v>1</v>
      </c>
    </row>
    <row r="500" spans="2:13" s="98" customFormat="1" ht="28.5" x14ac:dyDescent="0.8">
      <c r="B500" s="330" t="s">
        <v>530</v>
      </c>
      <c r="C500" s="331" t="s">
        <v>188</v>
      </c>
      <c r="D500" s="332">
        <v>99.883600000000001</v>
      </c>
      <c r="E500" s="332">
        <v>2.7315999999999998</v>
      </c>
      <c r="F500" s="333" t="s">
        <v>409</v>
      </c>
      <c r="G500" s="334">
        <v>3.0547</v>
      </c>
      <c r="H500" s="334">
        <v>3.085</v>
      </c>
      <c r="I500" s="335" t="s">
        <v>190</v>
      </c>
      <c r="J500" s="336">
        <v>2534524.39</v>
      </c>
      <c r="K500" s="336">
        <v>2500000</v>
      </c>
      <c r="L500" s="336">
        <v>2497090.41</v>
      </c>
      <c r="M500" s="337">
        <v>1</v>
      </c>
    </row>
    <row r="501" spans="2:13" s="98" customFormat="1" ht="28.5" x14ac:dyDescent="0.8">
      <c r="B501" s="330" t="s">
        <v>530</v>
      </c>
      <c r="C501" s="331" t="s">
        <v>188</v>
      </c>
      <c r="D501" s="332">
        <v>99.921300000000002</v>
      </c>
      <c r="E501" s="332">
        <v>2.7315999999999998</v>
      </c>
      <c r="F501" s="333" t="s">
        <v>533</v>
      </c>
      <c r="G501" s="334">
        <v>3.1120999999999999</v>
      </c>
      <c r="H501" s="334">
        <v>3.1510000000000002</v>
      </c>
      <c r="I501" s="335" t="s">
        <v>190</v>
      </c>
      <c r="J501" s="336">
        <v>2534524.39</v>
      </c>
      <c r="K501" s="336">
        <v>2500000</v>
      </c>
      <c r="L501" s="336">
        <v>2498033.6800000002</v>
      </c>
      <c r="M501" s="337">
        <v>1</v>
      </c>
    </row>
    <row r="502" spans="2:13" s="98" customFormat="1" ht="28.5" x14ac:dyDescent="0.8">
      <c r="B502" s="330" t="s">
        <v>530</v>
      </c>
      <c r="C502" s="331" t="s">
        <v>188</v>
      </c>
      <c r="D502" s="332">
        <v>99.883200000000002</v>
      </c>
      <c r="E502" s="332">
        <v>2.7315999999999998</v>
      </c>
      <c r="F502" s="333" t="s">
        <v>242</v>
      </c>
      <c r="G502" s="334">
        <v>3.1444000000000001</v>
      </c>
      <c r="H502" s="334">
        <v>3.18</v>
      </c>
      <c r="I502" s="335" t="s">
        <v>190</v>
      </c>
      <c r="J502" s="336">
        <v>4055239.02</v>
      </c>
      <c r="K502" s="336">
        <v>4000000</v>
      </c>
      <c r="L502" s="336">
        <v>3995326.84</v>
      </c>
      <c r="M502" s="337">
        <v>1</v>
      </c>
    </row>
    <row r="503" spans="2:13" s="98" customFormat="1" ht="28.5" x14ac:dyDescent="0.8">
      <c r="B503" s="330" t="s">
        <v>530</v>
      </c>
      <c r="C503" s="331" t="s">
        <v>188</v>
      </c>
      <c r="D503" s="332">
        <v>99.888800000000003</v>
      </c>
      <c r="E503" s="332">
        <v>2.7315999999999998</v>
      </c>
      <c r="F503" s="333" t="s">
        <v>437</v>
      </c>
      <c r="G503" s="334">
        <v>4.5869999999999997</v>
      </c>
      <c r="H503" s="334">
        <v>4.6870000000000003</v>
      </c>
      <c r="I503" s="335" t="s">
        <v>190</v>
      </c>
      <c r="J503" s="336">
        <v>2331762.44</v>
      </c>
      <c r="K503" s="336">
        <v>2300000</v>
      </c>
      <c r="L503" s="336">
        <v>2297442.33</v>
      </c>
      <c r="M503" s="337">
        <v>1</v>
      </c>
    </row>
    <row r="504" spans="2:13" s="98" customFormat="1" ht="28.5" x14ac:dyDescent="0.8">
      <c r="B504" s="330" t="s">
        <v>530</v>
      </c>
      <c r="C504" s="331" t="s">
        <v>188</v>
      </c>
      <c r="D504" s="332">
        <v>99.884200000000007</v>
      </c>
      <c r="E504" s="332">
        <v>2.7315999999999998</v>
      </c>
      <c r="F504" s="333" t="s">
        <v>435</v>
      </c>
      <c r="G504" s="334">
        <v>5.6429</v>
      </c>
      <c r="H504" s="334">
        <v>5.798</v>
      </c>
      <c r="I504" s="335" t="s">
        <v>190</v>
      </c>
      <c r="J504" s="336">
        <v>2534524.39</v>
      </c>
      <c r="K504" s="336">
        <v>2500000</v>
      </c>
      <c r="L504" s="336">
        <v>2497105.9900000002</v>
      </c>
      <c r="M504" s="337">
        <v>1</v>
      </c>
    </row>
    <row r="505" spans="2:13" s="98" customFormat="1" ht="28.5" x14ac:dyDescent="0.8">
      <c r="B505" s="330" t="s">
        <v>534</v>
      </c>
      <c r="C505" s="331" t="s">
        <v>188</v>
      </c>
      <c r="D505" s="332">
        <v>100</v>
      </c>
      <c r="E505" s="332">
        <v>1.5</v>
      </c>
      <c r="F505" s="333" t="s">
        <v>535</v>
      </c>
      <c r="G505" s="334">
        <v>1.5</v>
      </c>
      <c r="H505" s="334">
        <v>1.51</v>
      </c>
      <c r="I505" s="335" t="s">
        <v>190</v>
      </c>
      <c r="J505" s="336">
        <v>41911031.25</v>
      </c>
      <c r="K505" s="336">
        <v>41850000</v>
      </c>
      <c r="L505" s="336">
        <v>41850000</v>
      </c>
      <c r="M505" s="337">
        <v>5</v>
      </c>
    </row>
    <row r="506" spans="2:13" s="98" customFormat="1" ht="28.5" x14ac:dyDescent="0.8">
      <c r="B506" s="330" t="s">
        <v>534</v>
      </c>
      <c r="C506" s="331" t="s">
        <v>188</v>
      </c>
      <c r="D506" s="332">
        <v>100</v>
      </c>
      <c r="E506" s="332">
        <v>1.5</v>
      </c>
      <c r="F506" s="333" t="s">
        <v>536</v>
      </c>
      <c r="G506" s="334">
        <v>1.5</v>
      </c>
      <c r="H506" s="334">
        <v>1.5089999999999999</v>
      </c>
      <c r="I506" s="335" t="s">
        <v>190</v>
      </c>
      <c r="J506" s="336">
        <v>3205600</v>
      </c>
      <c r="K506" s="336">
        <v>3200000</v>
      </c>
      <c r="L506" s="336">
        <v>3200000</v>
      </c>
      <c r="M506" s="337">
        <v>1</v>
      </c>
    </row>
    <row r="507" spans="2:13" s="98" customFormat="1" ht="28.5" x14ac:dyDescent="0.8">
      <c r="B507" s="330" t="s">
        <v>534</v>
      </c>
      <c r="C507" s="331" t="s">
        <v>188</v>
      </c>
      <c r="D507" s="332">
        <v>100</v>
      </c>
      <c r="E507" s="332">
        <v>2</v>
      </c>
      <c r="F507" s="333" t="s">
        <v>404</v>
      </c>
      <c r="G507" s="334">
        <v>2</v>
      </c>
      <c r="H507" s="334">
        <v>2.016</v>
      </c>
      <c r="I507" s="335" t="s">
        <v>190</v>
      </c>
      <c r="J507" s="336">
        <v>4014000</v>
      </c>
      <c r="K507" s="336">
        <v>4000000</v>
      </c>
      <c r="L507" s="336">
        <v>4000000</v>
      </c>
      <c r="M507" s="337">
        <v>1</v>
      </c>
    </row>
    <row r="508" spans="2:13" s="98" customFormat="1" ht="28.5" x14ac:dyDescent="0.8">
      <c r="B508" s="330" t="s">
        <v>534</v>
      </c>
      <c r="C508" s="331" t="s">
        <v>188</v>
      </c>
      <c r="D508" s="332">
        <v>100</v>
      </c>
      <c r="E508" s="332">
        <v>2</v>
      </c>
      <c r="F508" s="333" t="s">
        <v>244</v>
      </c>
      <c r="G508" s="334">
        <v>2</v>
      </c>
      <c r="H508" s="334">
        <v>2.0089999999999999</v>
      </c>
      <c r="I508" s="335" t="s">
        <v>190</v>
      </c>
      <c r="J508" s="336">
        <v>35353888.890000001</v>
      </c>
      <c r="K508" s="336">
        <v>35000000</v>
      </c>
      <c r="L508" s="336">
        <v>35000000</v>
      </c>
      <c r="M508" s="337">
        <v>1</v>
      </c>
    </row>
    <row r="509" spans="2:13" s="98" customFormat="1" ht="28.5" x14ac:dyDescent="0.8">
      <c r="B509" s="330" t="s">
        <v>534</v>
      </c>
      <c r="C509" s="331" t="s">
        <v>188</v>
      </c>
      <c r="D509" s="332">
        <v>100</v>
      </c>
      <c r="E509" s="332">
        <v>2.4</v>
      </c>
      <c r="F509" s="333" t="s">
        <v>240</v>
      </c>
      <c r="G509" s="334">
        <v>2.4</v>
      </c>
      <c r="H509" s="334">
        <v>2.4209999999999998</v>
      </c>
      <c r="I509" s="335" t="s">
        <v>190</v>
      </c>
      <c r="J509" s="336">
        <v>9507330</v>
      </c>
      <c r="K509" s="336">
        <v>9450000</v>
      </c>
      <c r="L509" s="336">
        <v>9450000</v>
      </c>
      <c r="M509" s="337">
        <v>3</v>
      </c>
    </row>
    <row r="510" spans="2:13" s="98" customFormat="1" ht="28.5" x14ac:dyDescent="0.8">
      <c r="B510" s="330" t="s">
        <v>534</v>
      </c>
      <c r="C510" s="331" t="s">
        <v>188</v>
      </c>
      <c r="D510" s="332">
        <v>100</v>
      </c>
      <c r="E510" s="332">
        <v>2.65</v>
      </c>
      <c r="F510" s="333" t="s">
        <v>244</v>
      </c>
      <c r="G510" s="334">
        <v>2.65</v>
      </c>
      <c r="H510" s="334">
        <v>2.6669999999999998</v>
      </c>
      <c r="I510" s="335" t="s">
        <v>190</v>
      </c>
      <c r="J510" s="336">
        <v>25628815.75</v>
      </c>
      <c r="K510" s="336">
        <v>25290000</v>
      </c>
      <c r="L510" s="336">
        <v>25290000</v>
      </c>
      <c r="M510" s="337">
        <v>2</v>
      </c>
    </row>
    <row r="511" spans="2:13" s="98" customFormat="1" ht="28.5" x14ac:dyDescent="0.8">
      <c r="B511" s="330" t="s">
        <v>534</v>
      </c>
      <c r="C511" s="331" t="s">
        <v>188</v>
      </c>
      <c r="D511" s="332">
        <v>100</v>
      </c>
      <c r="E511" s="332">
        <v>3</v>
      </c>
      <c r="F511" s="333" t="s">
        <v>249</v>
      </c>
      <c r="G511" s="334">
        <v>3</v>
      </c>
      <c r="H511" s="334">
        <v>3</v>
      </c>
      <c r="I511" s="335" t="s">
        <v>190</v>
      </c>
      <c r="J511" s="336">
        <v>37071000</v>
      </c>
      <c r="K511" s="336">
        <v>36000000</v>
      </c>
      <c r="L511" s="336">
        <v>36000000</v>
      </c>
      <c r="M511" s="337">
        <v>3</v>
      </c>
    </row>
    <row r="512" spans="2:13" s="98" customFormat="1" ht="28.5" x14ac:dyDescent="0.8">
      <c r="B512" s="330" t="s">
        <v>534</v>
      </c>
      <c r="C512" s="331" t="s">
        <v>188</v>
      </c>
      <c r="D512" s="332">
        <v>100</v>
      </c>
      <c r="E512" s="332">
        <v>3.25</v>
      </c>
      <c r="F512" s="333" t="s">
        <v>537</v>
      </c>
      <c r="G512" s="334">
        <v>3.25</v>
      </c>
      <c r="H512" s="334">
        <v>3.2489999999999997</v>
      </c>
      <c r="I512" s="335" t="s">
        <v>190</v>
      </c>
      <c r="J512" s="336">
        <v>258215.28</v>
      </c>
      <c r="K512" s="336">
        <v>250000</v>
      </c>
      <c r="L512" s="336">
        <v>250000</v>
      </c>
      <c r="M512" s="337">
        <v>1</v>
      </c>
    </row>
    <row r="513" spans="2:13" s="98" customFormat="1" ht="28.5" x14ac:dyDescent="0.8">
      <c r="B513" s="330" t="s">
        <v>534</v>
      </c>
      <c r="C513" s="331" t="s">
        <v>188</v>
      </c>
      <c r="D513" s="332">
        <v>99.651200000000003</v>
      </c>
      <c r="E513" s="332">
        <v>3.25</v>
      </c>
      <c r="F513" s="333" t="s">
        <v>538</v>
      </c>
      <c r="G513" s="334">
        <v>4.6266600000000002</v>
      </c>
      <c r="H513" s="334">
        <v>4.7089999999999996</v>
      </c>
      <c r="I513" s="335" t="s">
        <v>190</v>
      </c>
      <c r="J513" s="336">
        <v>206572.22</v>
      </c>
      <c r="K513" s="336">
        <v>200000</v>
      </c>
      <c r="L513" s="336">
        <v>199302.5</v>
      </c>
      <c r="M513" s="337">
        <v>1</v>
      </c>
    </row>
    <row r="514" spans="2:13" s="98" customFormat="1" ht="28.5" x14ac:dyDescent="0.8">
      <c r="B514" s="330" t="s">
        <v>539</v>
      </c>
      <c r="C514" s="331" t="s">
        <v>188</v>
      </c>
      <c r="D514" s="332">
        <v>100</v>
      </c>
      <c r="E514" s="332">
        <v>7.9</v>
      </c>
      <c r="F514" s="333" t="s">
        <v>540</v>
      </c>
      <c r="G514" s="334">
        <v>7.9</v>
      </c>
      <c r="H514" s="334">
        <v>8.0560000000000009</v>
      </c>
      <c r="I514" s="335" t="s">
        <v>190</v>
      </c>
      <c r="J514" s="336">
        <v>3013913.61</v>
      </c>
      <c r="K514" s="336">
        <v>2900000</v>
      </c>
      <c r="L514" s="336">
        <v>2900000</v>
      </c>
      <c r="M514" s="337">
        <v>1</v>
      </c>
    </row>
    <row r="515" spans="2:13" s="98" customFormat="1" ht="28.5" x14ac:dyDescent="0.8">
      <c r="B515" s="330" t="s">
        <v>539</v>
      </c>
      <c r="C515" s="331" t="s">
        <v>188</v>
      </c>
      <c r="D515" s="332">
        <v>100</v>
      </c>
      <c r="E515" s="332">
        <v>7.9</v>
      </c>
      <c r="F515" s="333" t="s">
        <v>243</v>
      </c>
      <c r="G515" s="334">
        <v>7.9</v>
      </c>
      <c r="H515" s="334">
        <v>8.0549999999999997</v>
      </c>
      <c r="I515" s="335" t="s">
        <v>190</v>
      </c>
      <c r="J515" s="336">
        <v>3171144.31</v>
      </c>
      <c r="K515" s="336">
        <v>3050000</v>
      </c>
      <c r="L515" s="336">
        <v>3050000</v>
      </c>
      <c r="M515" s="337">
        <v>1</v>
      </c>
    </row>
    <row r="516" spans="2:13" s="98" customFormat="1" ht="28.5" x14ac:dyDescent="0.8">
      <c r="B516" s="330" t="s">
        <v>541</v>
      </c>
      <c r="C516" s="331" t="s">
        <v>188</v>
      </c>
      <c r="D516" s="332">
        <v>100</v>
      </c>
      <c r="E516" s="332">
        <v>8</v>
      </c>
      <c r="F516" s="333" t="s">
        <v>540</v>
      </c>
      <c r="G516" s="334">
        <v>8</v>
      </c>
      <c r="H516" s="334">
        <v>8.16</v>
      </c>
      <c r="I516" s="335" t="s">
        <v>190</v>
      </c>
      <c r="J516" s="336">
        <v>623866.67000000004</v>
      </c>
      <c r="K516" s="336">
        <v>600000</v>
      </c>
      <c r="L516" s="336">
        <v>600000</v>
      </c>
      <c r="M516" s="337">
        <v>1</v>
      </c>
    </row>
    <row r="517" spans="2:13" s="98" customFormat="1" ht="28.5" x14ac:dyDescent="0.8">
      <c r="B517" s="330" t="s">
        <v>542</v>
      </c>
      <c r="C517" s="331" t="s">
        <v>188</v>
      </c>
      <c r="D517" s="332">
        <v>100</v>
      </c>
      <c r="E517" s="332">
        <v>2.7315999999999998</v>
      </c>
      <c r="F517" s="333" t="s">
        <v>244</v>
      </c>
      <c r="G517" s="334">
        <v>2.7315999999999998</v>
      </c>
      <c r="H517" s="334">
        <v>2.75</v>
      </c>
      <c r="I517" s="335" t="s">
        <v>190</v>
      </c>
      <c r="J517" s="336">
        <v>4055239.02</v>
      </c>
      <c r="K517" s="336">
        <v>4000000</v>
      </c>
      <c r="L517" s="336">
        <v>4000000</v>
      </c>
      <c r="M517" s="337">
        <v>1</v>
      </c>
    </row>
    <row r="518" spans="2:13" s="98" customFormat="1" ht="28.5" x14ac:dyDescent="0.8">
      <c r="B518" s="330" t="s">
        <v>542</v>
      </c>
      <c r="C518" s="331" t="s">
        <v>188</v>
      </c>
      <c r="D518" s="332">
        <v>100</v>
      </c>
      <c r="E518" s="332">
        <v>2.7323</v>
      </c>
      <c r="F518" s="333" t="s">
        <v>543</v>
      </c>
      <c r="G518" s="334">
        <v>2.7323</v>
      </c>
      <c r="H518" s="334">
        <v>2.75</v>
      </c>
      <c r="I518" s="335" t="s">
        <v>190</v>
      </c>
      <c r="J518" s="336">
        <v>4057378.3</v>
      </c>
      <c r="K518" s="336">
        <v>4000000</v>
      </c>
      <c r="L518" s="336">
        <v>4000000</v>
      </c>
      <c r="M518" s="337">
        <v>1</v>
      </c>
    </row>
    <row r="519" spans="2:13" s="98" customFormat="1" ht="28.5" x14ac:dyDescent="0.8">
      <c r="B519" s="330" t="s">
        <v>542</v>
      </c>
      <c r="C519" s="331" t="s">
        <v>188</v>
      </c>
      <c r="D519" s="332">
        <v>100</v>
      </c>
      <c r="E519" s="332">
        <v>2.7376999999999998</v>
      </c>
      <c r="F519" s="333" t="s">
        <v>443</v>
      </c>
      <c r="G519" s="334">
        <v>2.7376999999999998</v>
      </c>
      <c r="H519" s="334">
        <v>2.75</v>
      </c>
      <c r="I519" s="335" t="s">
        <v>190</v>
      </c>
      <c r="J519" s="336">
        <v>2545818.4500000002</v>
      </c>
      <c r="K519" s="336">
        <v>2500000</v>
      </c>
      <c r="L519" s="336">
        <v>2500000</v>
      </c>
      <c r="M519" s="337">
        <v>1</v>
      </c>
    </row>
    <row r="520" spans="2:13" s="98" customFormat="1" ht="28.5" x14ac:dyDescent="0.8">
      <c r="B520" s="330" t="s">
        <v>542</v>
      </c>
      <c r="C520" s="331" t="s">
        <v>188</v>
      </c>
      <c r="D520" s="332">
        <v>100.1481</v>
      </c>
      <c r="E520" s="332">
        <v>7.6</v>
      </c>
      <c r="F520" s="333" t="s">
        <v>544</v>
      </c>
      <c r="G520" s="334">
        <v>6.5</v>
      </c>
      <c r="H520" s="334">
        <v>6.6680000000000001</v>
      </c>
      <c r="I520" s="335" t="s">
        <v>190</v>
      </c>
      <c r="J520" s="336">
        <v>107747.78</v>
      </c>
      <c r="K520" s="336">
        <v>100000</v>
      </c>
      <c r="L520" s="336">
        <v>100148.1</v>
      </c>
      <c r="M520" s="337">
        <v>1</v>
      </c>
    </row>
    <row r="521" spans="2:13" s="98" customFormat="1" ht="28.5" x14ac:dyDescent="0.8">
      <c r="B521" s="330" t="s">
        <v>542</v>
      </c>
      <c r="C521" s="331" t="s">
        <v>188</v>
      </c>
      <c r="D521" s="332">
        <v>100</v>
      </c>
      <c r="E521" s="332">
        <v>8</v>
      </c>
      <c r="F521" s="333" t="s">
        <v>545</v>
      </c>
      <c r="G521" s="334">
        <v>8</v>
      </c>
      <c r="H521" s="334">
        <v>8.2279999999999998</v>
      </c>
      <c r="I521" s="335" t="s">
        <v>190</v>
      </c>
      <c r="J521" s="336">
        <v>511777.78</v>
      </c>
      <c r="K521" s="336">
        <v>500000</v>
      </c>
      <c r="L521" s="336">
        <v>500000</v>
      </c>
      <c r="M521" s="337">
        <v>1</v>
      </c>
    </row>
    <row r="522" spans="2:13" s="98" customFormat="1" ht="28.5" x14ac:dyDescent="0.8">
      <c r="B522" s="330" t="s">
        <v>542</v>
      </c>
      <c r="C522" s="331" t="s">
        <v>188</v>
      </c>
      <c r="D522" s="332">
        <v>100</v>
      </c>
      <c r="E522" s="332">
        <v>8.5</v>
      </c>
      <c r="F522" s="333" t="s">
        <v>546</v>
      </c>
      <c r="G522" s="334">
        <v>8.5</v>
      </c>
      <c r="H522" s="334">
        <v>8.5</v>
      </c>
      <c r="I522" s="335" t="s">
        <v>190</v>
      </c>
      <c r="J522" s="336">
        <v>341060.69</v>
      </c>
      <c r="K522" s="336">
        <v>314000</v>
      </c>
      <c r="L522" s="336">
        <v>314000</v>
      </c>
      <c r="M522" s="337">
        <v>1</v>
      </c>
    </row>
    <row r="523" spans="2:13" s="98" customFormat="1" ht="28.5" x14ac:dyDescent="0.8">
      <c r="B523" s="330" t="s">
        <v>542</v>
      </c>
      <c r="C523" s="331" t="s">
        <v>188</v>
      </c>
      <c r="D523" s="332">
        <v>99.505700000000004</v>
      </c>
      <c r="E523" s="332">
        <v>6.55</v>
      </c>
      <c r="F523" s="333" t="s">
        <v>256</v>
      </c>
      <c r="G523" s="334">
        <v>9.25</v>
      </c>
      <c r="H523" s="334">
        <v>9.6189999999999998</v>
      </c>
      <c r="I523" s="335" t="s">
        <v>190</v>
      </c>
      <c r="J523" s="336">
        <v>21335.47</v>
      </c>
      <c r="K523" s="336">
        <v>20000</v>
      </c>
      <c r="L523" s="336">
        <v>19901.14</v>
      </c>
      <c r="M523" s="337">
        <v>1</v>
      </c>
    </row>
    <row r="524" spans="2:13" s="98" customFormat="1" ht="28.5" x14ac:dyDescent="0.8">
      <c r="B524" s="317" t="s">
        <v>204</v>
      </c>
      <c r="C524" s="324"/>
      <c r="D524" s="325"/>
      <c r="E524" s="325"/>
      <c r="F524" s="326"/>
      <c r="G524" s="327"/>
      <c r="H524" s="327"/>
      <c r="I524" s="324"/>
      <c r="J524" s="328">
        <f>SUM(J494:J523)</f>
        <v>208024996.24000004</v>
      </c>
      <c r="K524" s="328">
        <f t="shared" ref="K524:L524" si="19">SUM(K494:K523)</f>
        <v>205280291.98000002</v>
      </c>
      <c r="L524" s="328">
        <f t="shared" si="19"/>
        <v>205261107.66</v>
      </c>
      <c r="M524" s="329">
        <f>SUM(M494:M523)</f>
        <v>42</v>
      </c>
    </row>
    <row r="525" spans="2:13" s="98" customFormat="1" ht="28.5" x14ac:dyDescent="0.8">
      <c r="B525" s="317" t="s">
        <v>547</v>
      </c>
      <c r="C525" s="324"/>
      <c r="D525" s="325"/>
      <c r="E525" s="325"/>
      <c r="F525" s="326"/>
      <c r="G525" s="327"/>
      <c r="H525" s="327"/>
      <c r="I525" s="324"/>
      <c r="J525" s="328"/>
      <c r="K525" s="328"/>
      <c r="L525" s="328"/>
      <c r="M525" s="329"/>
    </row>
    <row r="526" spans="2:13" s="98" customFormat="1" ht="28.5" x14ac:dyDescent="0.8">
      <c r="B526" s="330" t="s">
        <v>266</v>
      </c>
      <c r="C526" s="331" t="s">
        <v>188</v>
      </c>
      <c r="D526" s="332">
        <v>100.0129</v>
      </c>
      <c r="E526" s="332">
        <v>7</v>
      </c>
      <c r="F526" s="333" t="s">
        <v>548</v>
      </c>
      <c r="G526" s="334">
        <v>6.9</v>
      </c>
      <c r="H526" s="334">
        <v>7.0949999999999998</v>
      </c>
      <c r="I526" s="335" t="s">
        <v>190</v>
      </c>
      <c r="J526" s="336">
        <v>5088.47</v>
      </c>
      <c r="K526" s="336">
        <v>5000</v>
      </c>
      <c r="L526" s="336">
        <v>5000.6400000000003</v>
      </c>
      <c r="M526" s="337">
        <v>1</v>
      </c>
    </row>
    <row r="527" spans="2:13" s="98" customFormat="1" ht="28.5" x14ac:dyDescent="0.8">
      <c r="B527" s="330" t="s">
        <v>266</v>
      </c>
      <c r="C527" s="331" t="s">
        <v>188</v>
      </c>
      <c r="D527" s="332">
        <v>100.0138</v>
      </c>
      <c r="E527" s="332">
        <v>7</v>
      </c>
      <c r="F527" s="333" t="s">
        <v>533</v>
      </c>
      <c r="G527" s="334">
        <v>6.9</v>
      </c>
      <c r="H527" s="334">
        <v>7.0940000000000003</v>
      </c>
      <c r="I527" s="335" t="s">
        <v>190</v>
      </c>
      <c r="J527" s="336">
        <v>54379.48</v>
      </c>
      <c r="K527" s="336">
        <v>53434</v>
      </c>
      <c r="L527" s="336">
        <v>53441.37</v>
      </c>
      <c r="M527" s="337">
        <v>2</v>
      </c>
    </row>
    <row r="528" spans="2:13" s="98" customFormat="1" ht="28.5" x14ac:dyDescent="0.8">
      <c r="B528" s="330" t="s">
        <v>266</v>
      </c>
      <c r="C528" s="331" t="s">
        <v>188</v>
      </c>
      <c r="D528" s="332">
        <v>100</v>
      </c>
      <c r="E528" s="332">
        <v>7.9</v>
      </c>
      <c r="F528" s="333" t="s">
        <v>243</v>
      </c>
      <c r="G528" s="334">
        <v>7.9</v>
      </c>
      <c r="H528" s="334">
        <v>8.0549999999999997</v>
      </c>
      <c r="I528" s="335" t="s">
        <v>190</v>
      </c>
      <c r="J528" s="336">
        <v>6758176.3899999997</v>
      </c>
      <c r="K528" s="336">
        <v>6500000</v>
      </c>
      <c r="L528" s="336">
        <v>6500000</v>
      </c>
      <c r="M528" s="337">
        <v>1</v>
      </c>
    </row>
    <row r="529" spans="2:13" s="98" customFormat="1" ht="28.5" x14ac:dyDescent="0.8">
      <c r="B529" s="330" t="s">
        <v>266</v>
      </c>
      <c r="C529" s="331" t="s">
        <v>188</v>
      </c>
      <c r="D529" s="332">
        <v>100</v>
      </c>
      <c r="E529" s="332">
        <v>8</v>
      </c>
      <c r="F529" s="333" t="s">
        <v>261</v>
      </c>
      <c r="G529" s="334">
        <v>8</v>
      </c>
      <c r="H529" s="334">
        <v>7.9979999999999993</v>
      </c>
      <c r="I529" s="335" t="s">
        <v>190</v>
      </c>
      <c r="J529" s="336">
        <v>216088.89</v>
      </c>
      <c r="K529" s="336">
        <v>200000</v>
      </c>
      <c r="L529" s="336">
        <v>200000</v>
      </c>
      <c r="M529" s="337">
        <v>1</v>
      </c>
    </row>
    <row r="530" spans="2:13" s="98" customFormat="1" ht="28.5" x14ac:dyDescent="0.8">
      <c r="B530" s="330" t="s">
        <v>266</v>
      </c>
      <c r="C530" s="331" t="s">
        <v>188</v>
      </c>
      <c r="D530" s="332">
        <v>100</v>
      </c>
      <c r="E530" s="332">
        <v>8.4</v>
      </c>
      <c r="F530" s="333" t="s">
        <v>461</v>
      </c>
      <c r="G530" s="334">
        <v>8.4</v>
      </c>
      <c r="H530" s="334">
        <v>8.5459999999999994</v>
      </c>
      <c r="I530" s="335" t="s">
        <v>190</v>
      </c>
      <c r="J530" s="336">
        <v>2098000</v>
      </c>
      <c r="K530" s="336">
        <v>2000000</v>
      </c>
      <c r="L530" s="336">
        <v>2000000</v>
      </c>
      <c r="M530" s="337">
        <v>1</v>
      </c>
    </row>
    <row r="531" spans="2:13" s="98" customFormat="1" ht="28.5" x14ac:dyDescent="0.8">
      <c r="B531" s="330" t="s">
        <v>549</v>
      </c>
      <c r="C531" s="331" t="s">
        <v>188</v>
      </c>
      <c r="D531" s="332">
        <v>100</v>
      </c>
      <c r="E531" s="332">
        <v>7</v>
      </c>
      <c r="F531" s="333" t="s">
        <v>243</v>
      </c>
      <c r="G531" s="334">
        <v>7</v>
      </c>
      <c r="H531" s="334">
        <v>7.1209999999999996</v>
      </c>
      <c r="I531" s="335" t="s">
        <v>190</v>
      </c>
      <c r="J531" s="336">
        <v>362318.06</v>
      </c>
      <c r="K531" s="336">
        <v>350000</v>
      </c>
      <c r="L531" s="336">
        <v>350000</v>
      </c>
      <c r="M531" s="337">
        <v>1</v>
      </c>
    </row>
    <row r="532" spans="2:13" s="98" customFormat="1" ht="28.5" x14ac:dyDescent="0.8">
      <c r="B532" s="330" t="s">
        <v>549</v>
      </c>
      <c r="C532" s="331" t="s">
        <v>188</v>
      </c>
      <c r="D532" s="332">
        <v>100</v>
      </c>
      <c r="E532" s="332">
        <v>7</v>
      </c>
      <c r="F532" s="333" t="s">
        <v>550</v>
      </c>
      <c r="G532" s="334">
        <v>7</v>
      </c>
      <c r="H532" s="334">
        <v>7.12</v>
      </c>
      <c r="I532" s="335" t="s">
        <v>190</v>
      </c>
      <c r="J532" s="336">
        <v>362454.17</v>
      </c>
      <c r="K532" s="336">
        <v>350000</v>
      </c>
      <c r="L532" s="336">
        <v>350000</v>
      </c>
      <c r="M532" s="337">
        <v>1</v>
      </c>
    </row>
    <row r="533" spans="2:13" s="98" customFormat="1" ht="28.5" x14ac:dyDescent="0.8">
      <c r="B533" s="330" t="s">
        <v>549</v>
      </c>
      <c r="C533" s="331" t="s">
        <v>188</v>
      </c>
      <c r="D533" s="332">
        <v>100</v>
      </c>
      <c r="E533" s="332">
        <v>7</v>
      </c>
      <c r="F533" s="333" t="s">
        <v>458</v>
      </c>
      <c r="G533" s="334">
        <v>7</v>
      </c>
      <c r="H533" s="334">
        <v>7.1190000000000007</v>
      </c>
      <c r="I533" s="335" t="s">
        <v>190</v>
      </c>
      <c r="J533" s="336">
        <v>258993.06</v>
      </c>
      <c r="K533" s="336">
        <v>250000</v>
      </c>
      <c r="L533" s="336">
        <v>250000</v>
      </c>
      <c r="M533" s="337">
        <v>1</v>
      </c>
    </row>
    <row r="534" spans="2:13" s="98" customFormat="1" ht="28.5" x14ac:dyDescent="0.8">
      <c r="B534" s="330" t="s">
        <v>549</v>
      </c>
      <c r="C534" s="331" t="s">
        <v>188</v>
      </c>
      <c r="D534" s="332">
        <v>100</v>
      </c>
      <c r="E534" s="332">
        <v>7</v>
      </c>
      <c r="F534" s="333" t="s">
        <v>531</v>
      </c>
      <c r="G534" s="334">
        <v>7</v>
      </c>
      <c r="H534" s="334">
        <v>7.1159999999999997</v>
      </c>
      <c r="I534" s="335" t="s">
        <v>190</v>
      </c>
      <c r="J534" s="336">
        <v>103655.56</v>
      </c>
      <c r="K534" s="336">
        <v>100000</v>
      </c>
      <c r="L534" s="336">
        <v>100000</v>
      </c>
      <c r="M534" s="337">
        <v>1</v>
      </c>
    </row>
    <row r="535" spans="2:13" s="98" customFormat="1" ht="28.5" x14ac:dyDescent="0.8">
      <c r="B535" s="330" t="s">
        <v>549</v>
      </c>
      <c r="C535" s="331" t="s">
        <v>188</v>
      </c>
      <c r="D535" s="332">
        <v>100</v>
      </c>
      <c r="E535" s="332">
        <v>7.1</v>
      </c>
      <c r="F535" s="333" t="s">
        <v>243</v>
      </c>
      <c r="G535" s="334">
        <v>7.1</v>
      </c>
      <c r="H535" s="334">
        <v>7.2249999999999996</v>
      </c>
      <c r="I535" s="335" t="s">
        <v>190</v>
      </c>
      <c r="J535" s="336">
        <v>1553545.83</v>
      </c>
      <c r="K535" s="336">
        <v>1500000</v>
      </c>
      <c r="L535" s="336">
        <v>1500000</v>
      </c>
      <c r="M535" s="337">
        <v>1</v>
      </c>
    </row>
    <row r="536" spans="2:13" s="98" customFormat="1" ht="28.5" x14ac:dyDescent="0.8">
      <c r="B536" s="330" t="s">
        <v>549</v>
      </c>
      <c r="C536" s="331" t="s">
        <v>188</v>
      </c>
      <c r="D536" s="332">
        <v>99.857299999999995</v>
      </c>
      <c r="E536" s="332">
        <v>7.75</v>
      </c>
      <c r="F536" s="333" t="s">
        <v>551</v>
      </c>
      <c r="G536" s="334">
        <v>7.75</v>
      </c>
      <c r="H536" s="334">
        <v>7.875</v>
      </c>
      <c r="I536" s="335" t="s">
        <v>190</v>
      </c>
      <c r="J536" s="336">
        <v>1293775</v>
      </c>
      <c r="K536" s="336">
        <v>1200000</v>
      </c>
      <c r="L536" s="336">
        <v>1198287.1000000001</v>
      </c>
      <c r="M536" s="337">
        <v>1</v>
      </c>
    </row>
    <row r="537" spans="2:13" s="98" customFormat="1" ht="28.5" x14ac:dyDescent="0.8">
      <c r="B537" s="330" t="s">
        <v>549</v>
      </c>
      <c r="C537" s="331" t="s">
        <v>188</v>
      </c>
      <c r="D537" s="332">
        <v>100</v>
      </c>
      <c r="E537" s="332">
        <v>8.1</v>
      </c>
      <c r="F537" s="333" t="s">
        <v>552</v>
      </c>
      <c r="G537" s="334">
        <v>8.1</v>
      </c>
      <c r="H537" s="334">
        <v>8.0969999999999995</v>
      </c>
      <c r="I537" s="335" t="s">
        <v>190</v>
      </c>
      <c r="J537" s="336">
        <v>1081675</v>
      </c>
      <c r="K537" s="336">
        <v>1000000</v>
      </c>
      <c r="L537" s="336">
        <v>1000000</v>
      </c>
      <c r="M537" s="337">
        <v>2</v>
      </c>
    </row>
    <row r="538" spans="2:13" s="98" customFormat="1" ht="28.5" x14ac:dyDescent="0.8">
      <c r="B538" s="330" t="s">
        <v>553</v>
      </c>
      <c r="C538" s="331" t="s">
        <v>188</v>
      </c>
      <c r="D538" s="332">
        <v>100</v>
      </c>
      <c r="E538" s="332">
        <v>2.7317999999999998</v>
      </c>
      <c r="F538" s="333" t="s">
        <v>554</v>
      </c>
      <c r="G538" s="334">
        <v>2.7317999999999998</v>
      </c>
      <c r="H538" s="334">
        <v>2.75</v>
      </c>
      <c r="I538" s="335" t="s">
        <v>190</v>
      </c>
      <c r="J538" s="336">
        <v>506981.27</v>
      </c>
      <c r="K538" s="336">
        <v>500000</v>
      </c>
      <c r="L538" s="336">
        <v>500000</v>
      </c>
      <c r="M538" s="337">
        <v>1</v>
      </c>
    </row>
    <row r="539" spans="2:13" s="98" customFormat="1" ht="28.5" x14ac:dyDescent="0.8">
      <c r="B539" s="330" t="s">
        <v>553</v>
      </c>
      <c r="C539" s="331" t="s">
        <v>188</v>
      </c>
      <c r="D539" s="332">
        <v>100</v>
      </c>
      <c r="E539" s="332">
        <v>7.9</v>
      </c>
      <c r="F539" s="333" t="s">
        <v>243</v>
      </c>
      <c r="G539" s="334">
        <v>7.9</v>
      </c>
      <c r="H539" s="334">
        <v>8.0549999999999997</v>
      </c>
      <c r="I539" s="335" t="s">
        <v>190</v>
      </c>
      <c r="J539" s="336">
        <v>1039719.44</v>
      </c>
      <c r="K539" s="336">
        <v>1000000</v>
      </c>
      <c r="L539" s="336">
        <v>1000000</v>
      </c>
      <c r="M539" s="337">
        <v>1</v>
      </c>
    </row>
    <row r="540" spans="2:13" s="98" customFormat="1" ht="28.5" x14ac:dyDescent="0.8">
      <c r="B540" s="317" t="s">
        <v>204</v>
      </c>
      <c r="C540" s="324"/>
      <c r="D540" s="325"/>
      <c r="E540" s="325"/>
      <c r="F540" s="326"/>
      <c r="G540" s="327"/>
      <c r="H540" s="327"/>
      <c r="I540" s="324"/>
      <c r="J540" s="328">
        <f>SUM(J526:J539)</f>
        <v>15694850.620000001</v>
      </c>
      <c r="K540" s="328">
        <f t="shared" ref="K540:L540" si="20">SUM(K526:K539)</f>
        <v>15008434</v>
      </c>
      <c r="L540" s="328">
        <f t="shared" si="20"/>
        <v>15006729.109999999</v>
      </c>
      <c r="M540" s="329">
        <f>SUM(M526:M539)</f>
        <v>16</v>
      </c>
    </row>
    <row r="541" spans="2:13" s="98" customFormat="1" ht="28.5" x14ac:dyDescent="0.8">
      <c r="B541" s="317" t="s">
        <v>555</v>
      </c>
      <c r="C541" s="324"/>
      <c r="D541" s="325"/>
      <c r="E541" s="325"/>
      <c r="F541" s="326"/>
      <c r="G541" s="327"/>
      <c r="H541" s="327"/>
      <c r="I541" s="324"/>
      <c r="J541" s="328"/>
      <c r="K541" s="328"/>
      <c r="L541" s="328"/>
      <c r="M541" s="329"/>
    </row>
    <row r="542" spans="2:13" s="98" customFormat="1" ht="28.5" x14ac:dyDescent="0.8">
      <c r="B542" s="330" t="s">
        <v>391</v>
      </c>
      <c r="C542" s="331" t="s">
        <v>188</v>
      </c>
      <c r="D542" s="332">
        <v>100</v>
      </c>
      <c r="E542" s="332">
        <v>8</v>
      </c>
      <c r="F542" s="333" t="s">
        <v>540</v>
      </c>
      <c r="G542" s="334">
        <v>8</v>
      </c>
      <c r="H542" s="334">
        <v>8.16</v>
      </c>
      <c r="I542" s="335" t="s">
        <v>190</v>
      </c>
      <c r="J542" s="336">
        <v>311933.33</v>
      </c>
      <c r="K542" s="336">
        <v>300000</v>
      </c>
      <c r="L542" s="336">
        <v>300000</v>
      </c>
      <c r="M542" s="337">
        <v>1</v>
      </c>
    </row>
    <row r="543" spans="2:13" s="98" customFormat="1" ht="28.5" x14ac:dyDescent="0.8">
      <c r="B543" s="330" t="s">
        <v>187</v>
      </c>
      <c r="C543" s="331" t="s">
        <v>188</v>
      </c>
      <c r="D543" s="332">
        <v>100</v>
      </c>
      <c r="E543" s="332">
        <v>2.4769999999999999</v>
      </c>
      <c r="F543" s="333" t="s">
        <v>240</v>
      </c>
      <c r="G543" s="334">
        <v>2.4769999999999999</v>
      </c>
      <c r="H543" s="334">
        <v>2.5</v>
      </c>
      <c r="I543" s="335" t="s">
        <v>190</v>
      </c>
      <c r="J543" s="336">
        <v>1006261.31</v>
      </c>
      <c r="K543" s="336">
        <v>1000000</v>
      </c>
      <c r="L543" s="336">
        <v>1000000</v>
      </c>
      <c r="M543" s="337">
        <v>1</v>
      </c>
    </row>
    <row r="544" spans="2:13" s="98" customFormat="1" ht="28.5" x14ac:dyDescent="0.8">
      <c r="B544" s="330" t="s">
        <v>187</v>
      </c>
      <c r="C544" s="331" t="s">
        <v>188</v>
      </c>
      <c r="D544" s="332">
        <v>100</v>
      </c>
      <c r="E544" s="332">
        <v>2.7376999999999998</v>
      </c>
      <c r="F544" s="333" t="s">
        <v>443</v>
      </c>
      <c r="G544" s="334">
        <v>2.7376999999999998</v>
      </c>
      <c r="H544" s="334">
        <v>2.75</v>
      </c>
      <c r="I544" s="335" t="s">
        <v>190</v>
      </c>
      <c r="J544" s="336">
        <v>2545818.4500000002</v>
      </c>
      <c r="K544" s="336">
        <v>2500000</v>
      </c>
      <c r="L544" s="336">
        <v>2500000</v>
      </c>
      <c r="M544" s="337">
        <v>1</v>
      </c>
    </row>
    <row r="545" spans="2:13" s="98" customFormat="1" ht="28.5" x14ac:dyDescent="0.8">
      <c r="B545" s="330" t="s">
        <v>187</v>
      </c>
      <c r="C545" s="331" t="s">
        <v>188</v>
      </c>
      <c r="D545" s="332">
        <v>100</v>
      </c>
      <c r="E545" s="332">
        <v>7.9</v>
      </c>
      <c r="F545" s="333" t="s">
        <v>243</v>
      </c>
      <c r="G545" s="334">
        <v>7.9</v>
      </c>
      <c r="H545" s="334">
        <v>8.0549999999999997</v>
      </c>
      <c r="I545" s="335" t="s">
        <v>190</v>
      </c>
      <c r="J545" s="336">
        <v>4314835.6900000004</v>
      </c>
      <c r="K545" s="336">
        <v>4150000</v>
      </c>
      <c r="L545" s="336">
        <v>4150000</v>
      </c>
      <c r="M545" s="337">
        <v>1</v>
      </c>
    </row>
    <row r="546" spans="2:13" s="98" customFormat="1" ht="28.5" x14ac:dyDescent="0.8">
      <c r="B546" s="330" t="s">
        <v>187</v>
      </c>
      <c r="C546" s="331" t="s">
        <v>188</v>
      </c>
      <c r="D546" s="332">
        <v>100</v>
      </c>
      <c r="E546" s="332">
        <v>8.1</v>
      </c>
      <c r="F546" s="333" t="s">
        <v>545</v>
      </c>
      <c r="G546" s="334">
        <v>8.1</v>
      </c>
      <c r="H546" s="334">
        <v>8.3339999999999996</v>
      </c>
      <c r="I546" s="335" t="s">
        <v>190</v>
      </c>
      <c r="J546" s="336">
        <v>1023850</v>
      </c>
      <c r="K546" s="336">
        <v>1000000</v>
      </c>
      <c r="L546" s="336">
        <v>1000000</v>
      </c>
      <c r="M546" s="337">
        <v>1</v>
      </c>
    </row>
    <row r="547" spans="2:13" s="98" customFormat="1" ht="28.5" x14ac:dyDescent="0.8">
      <c r="B547" s="330" t="s">
        <v>556</v>
      </c>
      <c r="C547" s="331" t="s">
        <v>188</v>
      </c>
      <c r="D547" s="332">
        <v>100</v>
      </c>
      <c r="E547" s="332">
        <v>2.7376999999999998</v>
      </c>
      <c r="F547" s="333" t="s">
        <v>443</v>
      </c>
      <c r="G547" s="334">
        <v>2.7376999999999998</v>
      </c>
      <c r="H547" s="334">
        <v>2.75</v>
      </c>
      <c r="I547" s="335" t="s">
        <v>190</v>
      </c>
      <c r="J547" s="336">
        <v>2545818.4500000002</v>
      </c>
      <c r="K547" s="336">
        <v>2500000</v>
      </c>
      <c r="L547" s="336">
        <v>2500000</v>
      </c>
      <c r="M547" s="337">
        <v>1</v>
      </c>
    </row>
    <row r="548" spans="2:13" s="98" customFormat="1" ht="28.5" x14ac:dyDescent="0.8">
      <c r="B548" s="330" t="s">
        <v>556</v>
      </c>
      <c r="C548" s="331" t="s">
        <v>188</v>
      </c>
      <c r="D548" s="332">
        <v>100.00449999999999</v>
      </c>
      <c r="E548" s="332">
        <v>7.5</v>
      </c>
      <c r="F548" s="333" t="s">
        <v>557</v>
      </c>
      <c r="G548" s="334">
        <v>7</v>
      </c>
      <c r="H548" s="334">
        <v>7.2150000000000007</v>
      </c>
      <c r="I548" s="335" t="s">
        <v>190</v>
      </c>
      <c r="J548" s="336">
        <v>323062.5</v>
      </c>
      <c r="K548" s="336">
        <v>300000</v>
      </c>
      <c r="L548" s="336">
        <v>300013.48</v>
      </c>
      <c r="M548" s="337">
        <v>1</v>
      </c>
    </row>
    <row r="549" spans="2:13" s="98" customFormat="1" ht="28.5" x14ac:dyDescent="0.8">
      <c r="B549" s="330" t="s">
        <v>556</v>
      </c>
      <c r="C549" s="331" t="s">
        <v>188</v>
      </c>
      <c r="D549" s="332">
        <v>100.0046</v>
      </c>
      <c r="E549" s="332">
        <v>7.5</v>
      </c>
      <c r="F549" s="333" t="s">
        <v>558</v>
      </c>
      <c r="G549" s="334">
        <v>7</v>
      </c>
      <c r="H549" s="334">
        <v>7.2139999999999995</v>
      </c>
      <c r="I549" s="335" t="s">
        <v>190</v>
      </c>
      <c r="J549" s="336">
        <v>323125</v>
      </c>
      <c r="K549" s="336">
        <v>300000</v>
      </c>
      <c r="L549" s="336">
        <v>300013.76</v>
      </c>
      <c r="M549" s="337">
        <v>1</v>
      </c>
    </row>
    <row r="550" spans="2:13" s="98" customFormat="1" ht="28.5" x14ac:dyDescent="0.8">
      <c r="B550" s="330" t="s">
        <v>556</v>
      </c>
      <c r="C550" s="331" t="s">
        <v>188</v>
      </c>
      <c r="D550" s="332">
        <v>100.01690000000001</v>
      </c>
      <c r="E550" s="332">
        <v>7.5</v>
      </c>
      <c r="F550" s="333" t="s">
        <v>544</v>
      </c>
      <c r="G550" s="334">
        <v>7</v>
      </c>
      <c r="H550" s="334">
        <v>7.1950000000000003</v>
      </c>
      <c r="I550" s="335" t="s">
        <v>190</v>
      </c>
      <c r="J550" s="336">
        <v>157657.91</v>
      </c>
      <c r="K550" s="336">
        <v>146516.54999999999</v>
      </c>
      <c r="L550" s="336">
        <v>146541.25</v>
      </c>
      <c r="M550" s="337">
        <v>1</v>
      </c>
    </row>
    <row r="551" spans="2:13" s="98" customFormat="1" ht="28.5" x14ac:dyDescent="0.8">
      <c r="B551" s="330" t="s">
        <v>556</v>
      </c>
      <c r="C551" s="331" t="s">
        <v>188</v>
      </c>
      <c r="D551" s="332">
        <v>100.0243</v>
      </c>
      <c r="E551" s="332">
        <v>7.5</v>
      </c>
      <c r="F551" s="333" t="s">
        <v>407</v>
      </c>
      <c r="G551" s="334">
        <v>7</v>
      </c>
      <c r="H551" s="334">
        <v>7.1849999999999996</v>
      </c>
      <c r="I551" s="335" t="s">
        <v>190</v>
      </c>
      <c r="J551" s="336">
        <v>215208.33</v>
      </c>
      <c r="K551" s="336">
        <v>200000</v>
      </c>
      <c r="L551" s="336">
        <v>200048.63</v>
      </c>
      <c r="M551" s="337">
        <v>1</v>
      </c>
    </row>
    <row r="552" spans="2:13" s="98" customFormat="1" ht="28.5" x14ac:dyDescent="0.8">
      <c r="B552" s="330" t="s">
        <v>556</v>
      </c>
      <c r="C552" s="331" t="s">
        <v>188</v>
      </c>
      <c r="D552" s="332">
        <v>100</v>
      </c>
      <c r="E552" s="332">
        <v>7.9</v>
      </c>
      <c r="F552" s="333" t="s">
        <v>243</v>
      </c>
      <c r="G552" s="334">
        <v>7.9</v>
      </c>
      <c r="H552" s="334">
        <v>8.0549999999999997</v>
      </c>
      <c r="I552" s="335" t="s">
        <v>190</v>
      </c>
      <c r="J552" s="336">
        <v>4886681.3899999997</v>
      </c>
      <c r="K552" s="336">
        <v>4700000</v>
      </c>
      <c r="L552" s="336">
        <v>4700000</v>
      </c>
      <c r="M552" s="337">
        <v>1</v>
      </c>
    </row>
    <row r="553" spans="2:13" s="98" customFormat="1" ht="28.5" x14ac:dyDescent="0.8">
      <c r="B553" s="330" t="s">
        <v>202</v>
      </c>
      <c r="C553" s="331" t="s">
        <v>188</v>
      </c>
      <c r="D553" s="332">
        <v>100</v>
      </c>
      <c r="E553" s="332">
        <v>2.7322000000000002</v>
      </c>
      <c r="F553" s="333" t="s">
        <v>531</v>
      </c>
      <c r="G553" s="334">
        <v>2.7322000000000002</v>
      </c>
      <c r="H553" s="334">
        <v>2.75</v>
      </c>
      <c r="I553" s="335" t="s">
        <v>190</v>
      </c>
      <c r="J553" s="336">
        <v>4057072.62</v>
      </c>
      <c r="K553" s="336">
        <v>4000000</v>
      </c>
      <c r="L553" s="336">
        <v>4000000</v>
      </c>
      <c r="M553" s="337">
        <v>1</v>
      </c>
    </row>
    <row r="554" spans="2:13" s="98" customFormat="1" ht="28.5" x14ac:dyDescent="0.8">
      <c r="B554" s="330" t="s">
        <v>202</v>
      </c>
      <c r="C554" s="331" t="s">
        <v>188</v>
      </c>
      <c r="D554" s="332">
        <v>100</v>
      </c>
      <c r="E554" s="332">
        <v>8</v>
      </c>
      <c r="F554" s="333" t="s">
        <v>243</v>
      </c>
      <c r="G554" s="334">
        <v>8</v>
      </c>
      <c r="H554" s="334">
        <v>8.1589999999999989</v>
      </c>
      <c r="I554" s="335" t="s">
        <v>190</v>
      </c>
      <c r="J554" s="336">
        <v>3432733.33</v>
      </c>
      <c r="K554" s="336">
        <v>3300000</v>
      </c>
      <c r="L554" s="336">
        <v>3300000</v>
      </c>
      <c r="M554" s="337">
        <v>1</v>
      </c>
    </row>
    <row r="555" spans="2:13" s="98" customFormat="1" ht="28.5" x14ac:dyDescent="0.8">
      <c r="B555" s="330" t="s">
        <v>559</v>
      </c>
      <c r="C555" s="331" t="s">
        <v>188</v>
      </c>
      <c r="D555" s="332">
        <v>100</v>
      </c>
      <c r="E555" s="332">
        <v>7.9</v>
      </c>
      <c r="F555" s="333" t="s">
        <v>243</v>
      </c>
      <c r="G555" s="334">
        <v>7.9</v>
      </c>
      <c r="H555" s="334">
        <v>8.0549999999999997</v>
      </c>
      <c r="I555" s="335" t="s">
        <v>190</v>
      </c>
      <c r="J555" s="336">
        <v>1039719.44</v>
      </c>
      <c r="K555" s="336">
        <v>1000000</v>
      </c>
      <c r="L555" s="336">
        <v>1000000</v>
      </c>
      <c r="M555" s="337">
        <v>1</v>
      </c>
    </row>
    <row r="556" spans="2:13" s="98" customFormat="1" ht="28.5" x14ac:dyDescent="0.8">
      <c r="B556" s="330" t="s">
        <v>559</v>
      </c>
      <c r="C556" s="331" t="s">
        <v>188</v>
      </c>
      <c r="D556" s="332">
        <v>100</v>
      </c>
      <c r="E556" s="332">
        <v>8</v>
      </c>
      <c r="F556" s="333" t="s">
        <v>248</v>
      </c>
      <c r="G556" s="334">
        <v>8</v>
      </c>
      <c r="H556" s="334">
        <v>8.16</v>
      </c>
      <c r="I556" s="335" t="s">
        <v>190</v>
      </c>
      <c r="J556" s="336">
        <v>1352000</v>
      </c>
      <c r="K556" s="336">
        <v>1300000</v>
      </c>
      <c r="L556" s="336">
        <v>1300000</v>
      </c>
      <c r="M556" s="337">
        <v>2</v>
      </c>
    </row>
    <row r="557" spans="2:13" s="98" customFormat="1" ht="28.5" x14ac:dyDescent="0.8">
      <c r="B557" s="330" t="s">
        <v>559</v>
      </c>
      <c r="C557" s="331" t="s">
        <v>188</v>
      </c>
      <c r="D557" s="332">
        <v>100.45780000000001</v>
      </c>
      <c r="E557" s="332">
        <v>8.8000000000000007</v>
      </c>
      <c r="F557" s="333" t="s">
        <v>560</v>
      </c>
      <c r="G557" s="334">
        <v>8</v>
      </c>
      <c r="H557" s="334">
        <v>8.0730000000000004</v>
      </c>
      <c r="I557" s="335" t="s">
        <v>190</v>
      </c>
      <c r="J557" s="336">
        <v>108824.44</v>
      </c>
      <c r="K557" s="336">
        <v>100000</v>
      </c>
      <c r="L557" s="336">
        <v>100457.82</v>
      </c>
      <c r="M557" s="337">
        <v>1</v>
      </c>
    </row>
    <row r="558" spans="2:13" s="98" customFormat="1" ht="28.5" x14ac:dyDescent="0.8">
      <c r="B558" s="330" t="s">
        <v>173</v>
      </c>
      <c r="C558" s="331" t="s">
        <v>188</v>
      </c>
      <c r="D558" s="332">
        <v>100</v>
      </c>
      <c r="E558" s="332">
        <v>2.4769999999999999</v>
      </c>
      <c r="F558" s="333" t="s">
        <v>240</v>
      </c>
      <c r="G558" s="334">
        <v>2.4769999999999999</v>
      </c>
      <c r="H558" s="334">
        <v>2.5</v>
      </c>
      <c r="I558" s="335" t="s">
        <v>190</v>
      </c>
      <c r="J558" s="336">
        <v>5031306.53</v>
      </c>
      <c r="K558" s="336">
        <v>5000000</v>
      </c>
      <c r="L558" s="336">
        <v>5000000</v>
      </c>
      <c r="M558" s="337">
        <v>1</v>
      </c>
    </row>
    <row r="559" spans="2:13" s="98" customFormat="1" ht="28.5" x14ac:dyDescent="0.8">
      <c r="B559" s="330" t="s">
        <v>173</v>
      </c>
      <c r="C559" s="331" t="s">
        <v>188</v>
      </c>
      <c r="D559" s="332">
        <v>100</v>
      </c>
      <c r="E559" s="332">
        <v>7.6</v>
      </c>
      <c r="F559" s="333" t="s">
        <v>561</v>
      </c>
      <c r="G559" s="334">
        <v>7.6</v>
      </c>
      <c r="H559" s="334">
        <v>7.8329999999999993</v>
      </c>
      <c r="I559" s="335" t="s">
        <v>190</v>
      </c>
      <c r="J559" s="336">
        <v>2030822.22</v>
      </c>
      <c r="K559" s="336">
        <v>2000000</v>
      </c>
      <c r="L559" s="336">
        <v>2000000</v>
      </c>
      <c r="M559" s="337">
        <v>1</v>
      </c>
    </row>
    <row r="560" spans="2:13" s="98" customFormat="1" ht="28.5" x14ac:dyDescent="0.8">
      <c r="B560" s="330" t="s">
        <v>173</v>
      </c>
      <c r="C560" s="331" t="s">
        <v>188</v>
      </c>
      <c r="D560" s="332">
        <v>100</v>
      </c>
      <c r="E560" s="332">
        <v>7.9</v>
      </c>
      <c r="F560" s="333" t="s">
        <v>540</v>
      </c>
      <c r="G560" s="334">
        <v>7.9</v>
      </c>
      <c r="H560" s="334">
        <v>8.0560000000000009</v>
      </c>
      <c r="I560" s="335" t="s">
        <v>190</v>
      </c>
      <c r="J560" s="336">
        <v>4053194.17</v>
      </c>
      <c r="K560" s="336">
        <v>3900000</v>
      </c>
      <c r="L560" s="336">
        <v>3900000</v>
      </c>
      <c r="M560" s="337">
        <v>1</v>
      </c>
    </row>
    <row r="561" spans="2:13" s="98" customFormat="1" ht="28.5" x14ac:dyDescent="0.8">
      <c r="B561" s="330" t="s">
        <v>173</v>
      </c>
      <c r="C561" s="331" t="s">
        <v>188</v>
      </c>
      <c r="D561" s="332">
        <v>100</v>
      </c>
      <c r="E561" s="332">
        <v>7.9</v>
      </c>
      <c r="F561" s="333" t="s">
        <v>243</v>
      </c>
      <c r="G561" s="334">
        <v>7.9</v>
      </c>
      <c r="H561" s="334">
        <v>8.0549999999999997</v>
      </c>
      <c r="I561" s="335" t="s">
        <v>190</v>
      </c>
      <c r="J561" s="336">
        <v>21730136.390000001</v>
      </c>
      <c r="K561" s="336">
        <v>20900000</v>
      </c>
      <c r="L561" s="336">
        <v>20900000</v>
      </c>
      <c r="M561" s="337">
        <v>1</v>
      </c>
    </row>
    <row r="562" spans="2:13" s="98" customFormat="1" ht="28.5" x14ac:dyDescent="0.8">
      <c r="B562" s="330" t="s">
        <v>260</v>
      </c>
      <c r="C562" s="331" t="s">
        <v>188</v>
      </c>
      <c r="D562" s="332">
        <v>100</v>
      </c>
      <c r="E562" s="332">
        <v>2.4769999999999999</v>
      </c>
      <c r="F562" s="333" t="s">
        <v>240</v>
      </c>
      <c r="G562" s="334">
        <v>2.4769999999999999</v>
      </c>
      <c r="H562" s="334">
        <v>2.5</v>
      </c>
      <c r="I562" s="335" t="s">
        <v>190</v>
      </c>
      <c r="J562" s="336">
        <v>201252.26</v>
      </c>
      <c r="K562" s="336">
        <v>200000</v>
      </c>
      <c r="L562" s="336">
        <v>200000</v>
      </c>
      <c r="M562" s="337">
        <v>1</v>
      </c>
    </row>
    <row r="563" spans="2:13" s="98" customFormat="1" ht="28.5" x14ac:dyDescent="0.8">
      <c r="B563" s="330" t="s">
        <v>260</v>
      </c>
      <c r="C563" s="331" t="s">
        <v>188</v>
      </c>
      <c r="D563" s="332">
        <v>100</v>
      </c>
      <c r="E563" s="332">
        <v>8.5</v>
      </c>
      <c r="F563" s="333" t="s">
        <v>243</v>
      </c>
      <c r="G563" s="334">
        <v>8.5</v>
      </c>
      <c r="H563" s="334">
        <v>8.6790000000000003</v>
      </c>
      <c r="I563" s="335" t="s">
        <v>190</v>
      </c>
      <c r="J563" s="336">
        <v>1855027.55</v>
      </c>
      <c r="K563" s="336">
        <v>1779000</v>
      </c>
      <c r="L563" s="336">
        <v>1779000</v>
      </c>
      <c r="M563" s="337">
        <v>5</v>
      </c>
    </row>
    <row r="564" spans="2:13" s="98" customFormat="1" ht="28.5" x14ac:dyDescent="0.8">
      <c r="B564" s="330" t="s">
        <v>562</v>
      </c>
      <c r="C564" s="331" t="s">
        <v>188</v>
      </c>
      <c r="D564" s="332">
        <v>100.1486</v>
      </c>
      <c r="E564" s="332">
        <v>8</v>
      </c>
      <c r="F564" s="333" t="s">
        <v>563</v>
      </c>
      <c r="G564" s="334">
        <v>7.25</v>
      </c>
      <c r="H564" s="334">
        <v>7.4609999999999994</v>
      </c>
      <c r="I564" s="335" t="s">
        <v>190</v>
      </c>
      <c r="J564" s="336">
        <v>61213.33</v>
      </c>
      <c r="K564" s="336">
        <v>60000</v>
      </c>
      <c r="L564" s="336">
        <v>60089.18</v>
      </c>
      <c r="M564" s="337">
        <v>1</v>
      </c>
    </row>
    <row r="565" spans="2:13" s="98" customFormat="1" ht="28.5" x14ac:dyDescent="0.8">
      <c r="B565" s="330" t="s">
        <v>564</v>
      </c>
      <c r="C565" s="331" t="s">
        <v>188</v>
      </c>
      <c r="D565" s="332">
        <v>100</v>
      </c>
      <c r="E565" s="332">
        <v>8.25</v>
      </c>
      <c r="F565" s="333" t="s">
        <v>243</v>
      </c>
      <c r="G565" s="334">
        <v>8.25</v>
      </c>
      <c r="H565" s="334">
        <v>8.4190000000000005</v>
      </c>
      <c r="I565" s="335" t="s">
        <v>190</v>
      </c>
      <c r="J565" s="336">
        <v>3128304.45</v>
      </c>
      <c r="K565" s="336">
        <v>3003712.94</v>
      </c>
      <c r="L565" s="336">
        <v>3003712.94</v>
      </c>
      <c r="M565" s="337">
        <v>4</v>
      </c>
    </row>
    <row r="566" spans="2:13" s="98" customFormat="1" ht="28.5" x14ac:dyDescent="0.8">
      <c r="B566" s="330" t="s">
        <v>564</v>
      </c>
      <c r="C566" s="331" t="s">
        <v>188</v>
      </c>
      <c r="D566" s="332">
        <v>100</v>
      </c>
      <c r="E566" s="332">
        <v>9.5</v>
      </c>
      <c r="F566" s="333" t="s">
        <v>261</v>
      </c>
      <c r="G566" s="334">
        <v>9.5</v>
      </c>
      <c r="H566" s="334">
        <v>9.4969999999999999</v>
      </c>
      <c r="I566" s="335" t="s">
        <v>190</v>
      </c>
      <c r="J566" s="336">
        <v>547763.89</v>
      </c>
      <c r="K566" s="336">
        <v>500000</v>
      </c>
      <c r="L566" s="336">
        <v>500000</v>
      </c>
      <c r="M566" s="337">
        <v>1</v>
      </c>
    </row>
    <row r="567" spans="2:13" s="98" customFormat="1" ht="28.5" x14ac:dyDescent="0.8">
      <c r="B567" s="330" t="s">
        <v>564</v>
      </c>
      <c r="C567" s="331" t="s">
        <v>188</v>
      </c>
      <c r="D567" s="332">
        <v>100</v>
      </c>
      <c r="E567" s="332">
        <v>9.5</v>
      </c>
      <c r="F567" s="333" t="s">
        <v>546</v>
      </c>
      <c r="G567" s="334">
        <v>9.5</v>
      </c>
      <c r="H567" s="334">
        <v>9.5</v>
      </c>
      <c r="I567" s="335" t="s">
        <v>190</v>
      </c>
      <c r="J567" s="336">
        <v>1425215.27</v>
      </c>
      <c r="K567" s="336">
        <v>1300000</v>
      </c>
      <c r="L567" s="336">
        <v>1300000</v>
      </c>
      <c r="M567" s="337">
        <v>2</v>
      </c>
    </row>
    <row r="568" spans="2:13" s="98" customFormat="1" ht="28.5" x14ac:dyDescent="0.8">
      <c r="B568" s="330" t="s">
        <v>564</v>
      </c>
      <c r="C568" s="331" t="s">
        <v>188</v>
      </c>
      <c r="D568" s="332">
        <v>100</v>
      </c>
      <c r="E568" s="332">
        <v>9.5</v>
      </c>
      <c r="F568" s="333" t="s">
        <v>565</v>
      </c>
      <c r="G568" s="334">
        <v>9.5</v>
      </c>
      <c r="H568" s="334">
        <v>9.5</v>
      </c>
      <c r="I568" s="335" t="s">
        <v>190</v>
      </c>
      <c r="J568" s="336">
        <v>219316.67</v>
      </c>
      <c r="K568" s="336">
        <v>200000</v>
      </c>
      <c r="L568" s="336">
        <v>200000</v>
      </c>
      <c r="M568" s="337">
        <v>1</v>
      </c>
    </row>
    <row r="569" spans="2:13" s="98" customFormat="1" ht="28.5" x14ac:dyDescent="0.8">
      <c r="B569" s="330" t="s">
        <v>564</v>
      </c>
      <c r="C569" s="331" t="s">
        <v>188</v>
      </c>
      <c r="D569" s="332">
        <v>100</v>
      </c>
      <c r="E569" s="332">
        <v>9.6</v>
      </c>
      <c r="F569" s="333" t="s">
        <v>552</v>
      </c>
      <c r="G569" s="334">
        <v>9.6</v>
      </c>
      <c r="H569" s="334">
        <v>9.5960000000000001</v>
      </c>
      <c r="I569" s="335" t="s">
        <v>190</v>
      </c>
      <c r="J569" s="336">
        <v>60324</v>
      </c>
      <c r="K569" s="336">
        <v>55000</v>
      </c>
      <c r="L569" s="336">
        <v>55000</v>
      </c>
      <c r="M569" s="337">
        <v>1</v>
      </c>
    </row>
    <row r="570" spans="2:13" s="98" customFormat="1" ht="28.5" x14ac:dyDescent="0.8">
      <c r="B570" s="330" t="s">
        <v>566</v>
      </c>
      <c r="C570" s="331" t="s">
        <v>188</v>
      </c>
      <c r="D570" s="332">
        <v>100</v>
      </c>
      <c r="E570" s="332">
        <v>1.9822</v>
      </c>
      <c r="F570" s="333" t="s">
        <v>535</v>
      </c>
      <c r="G570" s="334">
        <v>1.9822</v>
      </c>
      <c r="H570" s="334">
        <v>2</v>
      </c>
      <c r="I570" s="335" t="s">
        <v>190</v>
      </c>
      <c r="J570" s="336">
        <v>18034688.5</v>
      </c>
      <c r="K570" s="336">
        <v>18000000</v>
      </c>
      <c r="L570" s="336">
        <v>18000000</v>
      </c>
      <c r="M570" s="337">
        <v>3</v>
      </c>
    </row>
    <row r="571" spans="2:13" s="98" customFormat="1" ht="28.5" x14ac:dyDescent="0.8">
      <c r="B571" s="330" t="s">
        <v>553</v>
      </c>
      <c r="C571" s="331" t="s">
        <v>188</v>
      </c>
      <c r="D571" s="332">
        <v>100.1794</v>
      </c>
      <c r="E571" s="332">
        <v>7.6</v>
      </c>
      <c r="F571" s="333" t="s">
        <v>240</v>
      </c>
      <c r="G571" s="334">
        <v>6.5</v>
      </c>
      <c r="H571" s="334">
        <v>6.6589999999999998</v>
      </c>
      <c r="I571" s="335" t="s">
        <v>190</v>
      </c>
      <c r="J571" s="336">
        <v>134684.72</v>
      </c>
      <c r="K571" s="336">
        <v>125000</v>
      </c>
      <c r="L571" s="336">
        <v>125224.22</v>
      </c>
      <c r="M571" s="337">
        <v>1</v>
      </c>
    </row>
    <row r="572" spans="2:13" s="98" customFormat="1" ht="28.5" x14ac:dyDescent="0.8">
      <c r="B572" s="330" t="s">
        <v>567</v>
      </c>
      <c r="C572" s="331" t="s">
        <v>188</v>
      </c>
      <c r="D572" s="332">
        <v>100</v>
      </c>
      <c r="E572" s="332">
        <v>8.5</v>
      </c>
      <c r="F572" s="333" t="s">
        <v>243</v>
      </c>
      <c r="G572" s="334">
        <v>8.5</v>
      </c>
      <c r="H572" s="334">
        <v>8.6790000000000003</v>
      </c>
      <c r="I572" s="335" t="s">
        <v>190</v>
      </c>
      <c r="J572" s="336">
        <v>4118807.64</v>
      </c>
      <c r="K572" s="336">
        <v>3950000</v>
      </c>
      <c r="L572" s="336">
        <v>3950000</v>
      </c>
      <c r="M572" s="337">
        <v>2</v>
      </c>
    </row>
    <row r="573" spans="2:13" s="98" customFormat="1" ht="28.5" x14ac:dyDescent="0.8">
      <c r="B573" s="330" t="s">
        <v>568</v>
      </c>
      <c r="C573" s="331" t="s">
        <v>188</v>
      </c>
      <c r="D573" s="332">
        <v>100</v>
      </c>
      <c r="E573" s="332">
        <v>8</v>
      </c>
      <c r="F573" s="333" t="s">
        <v>243</v>
      </c>
      <c r="G573" s="334">
        <v>8</v>
      </c>
      <c r="H573" s="334">
        <v>8.1589999999999989</v>
      </c>
      <c r="I573" s="335" t="s">
        <v>190</v>
      </c>
      <c r="J573" s="336">
        <v>1508322.22</v>
      </c>
      <c r="K573" s="336">
        <v>1450000</v>
      </c>
      <c r="L573" s="336">
        <v>1450000</v>
      </c>
      <c r="M573" s="337">
        <v>1</v>
      </c>
    </row>
    <row r="574" spans="2:13" s="98" customFormat="1" ht="28.5" x14ac:dyDescent="0.8">
      <c r="B574" s="330" t="s">
        <v>568</v>
      </c>
      <c r="C574" s="331" t="s">
        <v>188</v>
      </c>
      <c r="D574" s="332">
        <v>100</v>
      </c>
      <c r="E574" s="332">
        <v>8.5</v>
      </c>
      <c r="F574" s="333" t="s">
        <v>243</v>
      </c>
      <c r="G574" s="334">
        <v>8.5</v>
      </c>
      <c r="H574" s="334">
        <v>8.6790000000000003</v>
      </c>
      <c r="I574" s="335" t="s">
        <v>190</v>
      </c>
      <c r="J574" s="336">
        <v>782052.08</v>
      </c>
      <c r="K574" s="336">
        <v>750000</v>
      </c>
      <c r="L574" s="336">
        <v>750000</v>
      </c>
      <c r="M574" s="337">
        <v>1</v>
      </c>
    </row>
    <row r="575" spans="2:13" s="98" customFormat="1" ht="28.5" x14ac:dyDescent="0.8">
      <c r="B575" s="330" t="s">
        <v>568</v>
      </c>
      <c r="C575" s="331" t="s">
        <v>188</v>
      </c>
      <c r="D575" s="332">
        <v>100</v>
      </c>
      <c r="E575" s="332">
        <v>9.5</v>
      </c>
      <c r="F575" s="333" t="s">
        <v>546</v>
      </c>
      <c r="G575" s="334">
        <v>9.5</v>
      </c>
      <c r="H575" s="334">
        <v>9.5</v>
      </c>
      <c r="I575" s="335" t="s">
        <v>190</v>
      </c>
      <c r="J575" s="336">
        <v>1162098.6000000001</v>
      </c>
      <c r="K575" s="336">
        <v>1060000</v>
      </c>
      <c r="L575" s="336">
        <v>1060000</v>
      </c>
      <c r="M575" s="337">
        <v>3</v>
      </c>
    </row>
    <row r="576" spans="2:13" s="98" customFormat="1" ht="28.5" x14ac:dyDescent="0.8">
      <c r="B576" s="330" t="s">
        <v>569</v>
      </c>
      <c r="C576" s="331" t="s">
        <v>188</v>
      </c>
      <c r="D576" s="332">
        <v>100</v>
      </c>
      <c r="E576" s="332">
        <v>8.5</v>
      </c>
      <c r="F576" s="333" t="s">
        <v>243</v>
      </c>
      <c r="G576" s="334">
        <v>8.5</v>
      </c>
      <c r="H576" s="334">
        <v>8.6790000000000003</v>
      </c>
      <c r="I576" s="335" t="s">
        <v>190</v>
      </c>
      <c r="J576" s="336">
        <v>911351.36</v>
      </c>
      <c r="K576" s="336">
        <v>874000</v>
      </c>
      <c r="L576" s="336">
        <v>874000</v>
      </c>
      <c r="M576" s="337">
        <v>1</v>
      </c>
    </row>
    <row r="577" spans="2:13" s="98" customFormat="1" ht="28.5" x14ac:dyDescent="0.8">
      <c r="B577" s="330" t="s">
        <v>570</v>
      </c>
      <c r="C577" s="331" t="s">
        <v>188</v>
      </c>
      <c r="D577" s="332">
        <v>100</v>
      </c>
      <c r="E577" s="332">
        <v>8.25</v>
      </c>
      <c r="F577" s="333" t="s">
        <v>243</v>
      </c>
      <c r="G577" s="334">
        <v>8.25</v>
      </c>
      <c r="H577" s="334">
        <v>8.4190000000000005</v>
      </c>
      <c r="I577" s="335" t="s">
        <v>190</v>
      </c>
      <c r="J577" s="336">
        <v>5051173.96</v>
      </c>
      <c r="K577" s="336">
        <v>4850000</v>
      </c>
      <c r="L577" s="336">
        <v>4850000</v>
      </c>
      <c r="M577" s="337">
        <v>1</v>
      </c>
    </row>
    <row r="578" spans="2:13" s="98" customFormat="1" ht="28.5" x14ac:dyDescent="0.8">
      <c r="B578" s="317" t="s">
        <v>204</v>
      </c>
      <c r="C578" s="324"/>
      <c r="D578" s="325"/>
      <c r="E578" s="325"/>
      <c r="F578" s="326"/>
      <c r="G578" s="327"/>
      <c r="H578" s="327"/>
      <c r="I578" s="324"/>
      <c r="J578" s="328">
        <f>SUM(J542:J577)</f>
        <v>99691657.999999985</v>
      </c>
      <c r="K578" s="328">
        <f t="shared" ref="K578:L578" si="21">SUM(K542:K577)</f>
        <v>96753229.489999995</v>
      </c>
      <c r="L578" s="328">
        <f t="shared" si="21"/>
        <v>96754101.280000001</v>
      </c>
      <c r="M578" s="329">
        <f>SUM(M542:M577)</f>
        <v>50</v>
      </c>
    </row>
    <row r="579" spans="2:13" s="98" customFormat="1" ht="28.5" x14ac:dyDescent="0.8">
      <c r="B579" s="317" t="s">
        <v>571</v>
      </c>
      <c r="C579" s="324"/>
      <c r="D579" s="325"/>
      <c r="E579" s="325"/>
      <c r="F579" s="326"/>
      <c r="G579" s="327"/>
      <c r="H579" s="327"/>
      <c r="I579" s="324"/>
      <c r="J579" s="328"/>
      <c r="K579" s="328"/>
      <c r="L579" s="328"/>
      <c r="M579" s="329"/>
    </row>
    <row r="580" spans="2:13" s="98" customFormat="1" ht="28.5" x14ac:dyDescent="0.8">
      <c r="B580" s="330" t="s">
        <v>183</v>
      </c>
      <c r="C580" s="331" t="s">
        <v>188</v>
      </c>
      <c r="D580" s="332">
        <v>100</v>
      </c>
      <c r="E580" s="332">
        <v>8.5</v>
      </c>
      <c r="F580" s="333" t="s">
        <v>540</v>
      </c>
      <c r="G580" s="334">
        <v>8.5</v>
      </c>
      <c r="H580" s="334">
        <v>8.6809999999999992</v>
      </c>
      <c r="I580" s="335" t="s">
        <v>190</v>
      </c>
      <c r="J580" s="336">
        <v>1250716.67</v>
      </c>
      <c r="K580" s="336">
        <v>1200000</v>
      </c>
      <c r="L580" s="336">
        <v>1200000</v>
      </c>
      <c r="M580" s="337">
        <v>1</v>
      </c>
    </row>
    <row r="581" spans="2:13" s="98" customFormat="1" ht="28.5" x14ac:dyDescent="0.8">
      <c r="B581" s="317" t="s">
        <v>204</v>
      </c>
      <c r="C581" s="324"/>
      <c r="D581" s="325"/>
      <c r="E581" s="325"/>
      <c r="F581" s="326"/>
      <c r="G581" s="327"/>
      <c r="H581" s="327"/>
      <c r="I581" s="324"/>
      <c r="J581" s="328">
        <f>SUM(J580)</f>
        <v>1250716.67</v>
      </c>
      <c r="K581" s="328">
        <f t="shared" ref="K581:L581" si="22">SUM(K580)</f>
        <v>1200000</v>
      </c>
      <c r="L581" s="328">
        <f t="shared" si="22"/>
        <v>1200000</v>
      </c>
      <c r="M581" s="329">
        <f>SUM(M580)</f>
        <v>1</v>
      </c>
    </row>
    <row r="582" spans="2:13" s="98" customFormat="1" ht="28.5" x14ac:dyDescent="0.8">
      <c r="B582" s="317" t="s">
        <v>572</v>
      </c>
      <c r="C582" s="324"/>
      <c r="D582" s="325"/>
      <c r="E582" s="325"/>
      <c r="F582" s="326"/>
      <c r="G582" s="327"/>
      <c r="H582" s="327"/>
      <c r="I582" s="324"/>
      <c r="J582" s="328"/>
      <c r="K582" s="328"/>
      <c r="L582" s="328"/>
      <c r="M582" s="329"/>
    </row>
    <row r="583" spans="2:13" s="98" customFormat="1" ht="28.5" x14ac:dyDescent="0.8">
      <c r="B583" s="330" t="s">
        <v>573</v>
      </c>
      <c r="C583" s="331" t="s">
        <v>188</v>
      </c>
      <c r="D583" s="332">
        <v>97.992699999999999</v>
      </c>
      <c r="E583" s="332">
        <v>8</v>
      </c>
      <c r="F583" s="333" t="s">
        <v>574</v>
      </c>
      <c r="G583" s="334">
        <v>0</v>
      </c>
      <c r="H583" s="334">
        <v>9.8438300000000005</v>
      </c>
      <c r="I583" s="335" t="s">
        <v>208</v>
      </c>
      <c r="J583" s="336">
        <v>20000</v>
      </c>
      <c r="K583" s="336">
        <v>20000</v>
      </c>
      <c r="L583" s="336">
        <v>19598.54</v>
      </c>
      <c r="M583" s="337">
        <v>1</v>
      </c>
    </row>
    <row r="584" spans="2:13" s="98" customFormat="1" ht="28.5" x14ac:dyDescent="0.8">
      <c r="B584" s="330" t="s">
        <v>573</v>
      </c>
      <c r="C584" s="331" t="s">
        <v>188</v>
      </c>
      <c r="D584" s="332">
        <v>97.328000000000003</v>
      </c>
      <c r="E584" s="332">
        <v>8</v>
      </c>
      <c r="F584" s="333" t="s">
        <v>575</v>
      </c>
      <c r="G584" s="334">
        <v>0</v>
      </c>
      <c r="H584" s="334">
        <v>10.3813</v>
      </c>
      <c r="I584" s="335" t="s">
        <v>208</v>
      </c>
      <c r="J584" s="336">
        <v>500000</v>
      </c>
      <c r="K584" s="336">
        <v>500000</v>
      </c>
      <c r="L584" s="336">
        <v>486640.4</v>
      </c>
      <c r="M584" s="337">
        <v>1</v>
      </c>
    </row>
    <row r="585" spans="2:13" s="98" customFormat="1" ht="28.5" x14ac:dyDescent="0.8">
      <c r="B585" s="330" t="s">
        <v>573</v>
      </c>
      <c r="C585" s="331" t="s">
        <v>188</v>
      </c>
      <c r="D585" s="332">
        <v>97.095299999999995</v>
      </c>
      <c r="E585" s="332">
        <v>8</v>
      </c>
      <c r="F585" s="333" t="s">
        <v>576</v>
      </c>
      <c r="G585" s="334">
        <v>10</v>
      </c>
      <c r="H585" s="334">
        <v>10.38128</v>
      </c>
      <c r="I585" s="335" t="s">
        <v>208</v>
      </c>
      <c r="J585" s="336">
        <v>20300</v>
      </c>
      <c r="K585" s="336">
        <v>20300</v>
      </c>
      <c r="L585" s="336">
        <v>19710.36</v>
      </c>
      <c r="M585" s="337">
        <v>1</v>
      </c>
    </row>
    <row r="586" spans="2:13" s="98" customFormat="1" ht="28.5" x14ac:dyDescent="0.8">
      <c r="B586" s="330" t="s">
        <v>573</v>
      </c>
      <c r="C586" s="331" t="s">
        <v>188</v>
      </c>
      <c r="D586" s="332">
        <v>96.038499999999999</v>
      </c>
      <c r="E586" s="332">
        <v>8</v>
      </c>
      <c r="F586" s="333" t="s">
        <v>576</v>
      </c>
      <c r="G586" s="334">
        <v>10.75</v>
      </c>
      <c r="H586" s="334">
        <v>11.19117</v>
      </c>
      <c r="I586" s="335" t="s">
        <v>208</v>
      </c>
      <c r="J586" s="336">
        <v>2300000</v>
      </c>
      <c r="K586" s="336">
        <v>2300000</v>
      </c>
      <c r="L586" s="336">
        <v>2208886.17</v>
      </c>
      <c r="M586" s="337">
        <v>2</v>
      </c>
    </row>
    <row r="587" spans="2:13" s="98" customFormat="1" ht="28.5" x14ac:dyDescent="0.8">
      <c r="B587" s="330" t="s">
        <v>577</v>
      </c>
      <c r="C587" s="331" t="s">
        <v>188</v>
      </c>
      <c r="D587" s="332">
        <v>99.996700000000004</v>
      </c>
      <c r="E587" s="332">
        <v>8.25</v>
      </c>
      <c r="F587" s="333" t="s">
        <v>331</v>
      </c>
      <c r="G587" s="334">
        <v>8.25</v>
      </c>
      <c r="H587" s="334">
        <v>8.5087600000000005</v>
      </c>
      <c r="I587" s="335" t="s">
        <v>208</v>
      </c>
      <c r="J587" s="336">
        <v>583.14</v>
      </c>
      <c r="K587" s="336">
        <v>608</v>
      </c>
      <c r="L587" s="336">
        <v>583.12</v>
      </c>
      <c r="M587" s="337">
        <v>1</v>
      </c>
    </row>
    <row r="588" spans="2:13" s="98" customFormat="1" ht="28.5" x14ac:dyDescent="0.8">
      <c r="B588" s="330" t="s">
        <v>578</v>
      </c>
      <c r="C588" s="331" t="s">
        <v>188</v>
      </c>
      <c r="D588" s="332">
        <v>100.0562</v>
      </c>
      <c r="E588" s="332">
        <v>8.75</v>
      </c>
      <c r="F588" s="333" t="s">
        <v>579</v>
      </c>
      <c r="G588" s="334">
        <v>8.65</v>
      </c>
      <c r="H588" s="334">
        <v>8.9346499999999995</v>
      </c>
      <c r="I588" s="335" t="s">
        <v>208</v>
      </c>
      <c r="J588" s="336">
        <v>230000</v>
      </c>
      <c r="K588" s="336">
        <v>511111.11</v>
      </c>
      <c r="L588" s="336">
        <v>230129.27</v>
      </c>
      <c r="M588" s="337">
        <v>1</v>
      </c>
    </row>
    <row r="589" spans="2:13" s="98" customFormat="1" ht="28.5" x14ac:dyDescent="0.8">
      <c r="B589" s="330" t="s">
        <v>580</v>
      </c>
      <c r="C589" s="331" t="s">
        <v>188</v>
      </c>
      <c r="D589" s="332">
        <v>100.03149999999999</v>
      </c>
      <c r="E589" s="332">
        <v>9</v>
      </c>
      <c r="F589" s="333" t="s">
        <v>581</v>
      </c>
      <c r="G589" s="334">
        <v>8.9499999999999993</v>
      </c>
      <c r="H589" s="334">
        <v>9.2548899999999996</v>
      </c>
      <c r="I589" s="335" t="s">
        <v>208</v>
      </c>
      <c r="J589" s="336">
        <v>300000</v>
      </c>
      <c r="K589" s="336">
        <v>419932.81</v>
      </c>
      <c r="L589" s="336">
        <v>300094.68</v>
      </c>
      <c r="M589" s="337">
        <v>1</v>
      </c>
    </row>
    <row r="590" spans="2:13" s="98" customFormat="1" ht="28.5" x14ac:dyDescent="0.8">
      <c r="B590" s="330" t="s">
        <v>580</v>
      </c>
      <c r="C590" s="331" t="s">
        <v>188</v>
      </c>
      <c r="D590" s="332">
        <v>99.994299999999996</v>
      </c>
      <c r="E590" s="332">
        <v>9</v>
      </c>
      <c r="F590" s="333" t="s">
        <v>582</v>
      </c>
      <c r="G590" s="334">
        <v>9</v>
      </c>
      <c r="H590" s="334">
        <v>9.3083299999999998</v>
      </c>
      <c r="I590" s="335" t="s">
        <v>208</v>
      </c>
      <c r="J590" s="336">
        <v>50000</v>
      </c>
      <c r="K590" s="336">
        <v>54999.45</v>
      </c>
      <c r="L590" s="336">
        <v>49997.18</v>
      </c>
      <c r="M590" s="337">
        <v>1</v>
      </c>
    </row>
    <row r="591" spans="2:13" s="98" customFormat="1" ht="28.5" x14ac:dyDescent="0.8">
      <c r="B591" s="330" t="s">
        <v>580</v>
      </c>
      <c r="C591" s="331" t="s">
        <v>188</v>
      </c>
      <c r="D591" s="332">
        <v>99.818600000000004</v>
      </c>
      <c r="E591" s="332">
        <v>9</v>
      </c>
      <c r="F591" s="333" t="s">
        <v>583</v>
      </c>
      <c r="G591" s="334">
        <v>9.15</v>
      </c>
      <c r="H591" s="334">
        <v>9.4687699999999992</v>
      </c>
      <c r="I591" s="335" t="s">
        <v>208</v>
      </c>
      <c r="J591" s="336">
        <v>900000</v>
      </c>
      <c r="K591" s="336">
        <v>989990.1</v>
      </c>
      <c r="L591" s="336">
        <v>898368.15</v>
      </c>
      <c r="M591" s="337">
        <v>1</v>
      </c>
    </row>
    <row r="592" spans="2:13" s="98" customFormat="1" ht="28.5" x14ac:dyDescent="0.8">
      <c r="B592" s="330" t="s">
        <v>580</v>
      </c>
      <c r="C592" s="331" t="s">
        <v>188</v>
      </c>
      <c r="D592" s="332">
        <v>99.817400000000006</v>
      </c>
      <c r="E592" s="332">
        <v>9</v>
      </c>
      <c r="F592" s="333" t="s">
        <v>584</v>
      </c>
      <c r="G592" s="334">
        <v>9.15</v>
      </c>
      <c r="H592" s="334">
        <v>9.4687699999999992</v>
      </c>
      <c r="I592" s="335" t="s">
        <v>208</v>
      </c>
      <c r="J592" s="336">
        <v>1000000</v>
      </c>
      <c r="K592" s="336">
        <v>1099989</v>
      </c>
      <c r="L592" s="336">
        <v>998174.65</v>
      </c>
      <c r="M592" s="337">
        <v>1</v>
      </c>
    </row>
    <row r="593" spans="2:13" s="98" customFormat="1" ht="28.5" x14ac:dyDescent="0.8">
      <c r="B593" s="330" t="s">
        <v>580</v>
      </c>
      <c r="C593" s="331" t="s">
        <v>188</v>
      </c>
      <c r="D593" s="332">
        <v>99.817099999999996</v>
      </c>
      <c r="E593" s="332">
        <v>9</v>
      </c>
      <c r="F593" s="333" t="s">
        <v>585</v>
      </c>
      <c r="G593" s="334">
        <v>9.15</v>
      </c>
      <c r="H593" s="334">
        <v>9.4687699999999992</v>
      </c>
      <c r="I593" s="335" t="s">
        <v>208</v>
      </c>
      <c r="J593" s="336">
        <v>900000</v>
      </c>
      <c r="K593" s="336">
        <v>989990.1</v>
      </c>
      <c r="L593" s="336">
        <v>898354.59</v>
      </c>
      <c r="M593" s="337">
        <v>1</v>
      </c>
    </row>
    <row r="594" spans="2:13" s="98" customFormat="1" ht="28.5" x14ac:dyDescent="0.8">
      <c r="B594" s="330" t="s">
        <v>580</v>
      </c>
      <c r="C594" s="331" t="s">
        <v>188</v>
      </c>
      <c r="D594" s="332">
        <v>99.7761</v>
      </c>
      <c r="E594" s="332">
        <v>9</v>
      </c>
      <c r="F594" s="333" t="s">
        <v>586</v>
      </c>
      <c r="G594" s="334">
        <v>9.18</v>
      </c>
      <c r="H594" s="334">
        <v>9.5008800000000004</v>
      </c>
      <c r="I594" s="335" t="s">
        <v>208</v>
      </c>
      <c r="J594" s="336">
        <v>500000</v>
      </c>
      <c r="K594" s="336">
        <v>549994.5</v>
      </c>
      <c r="L594" s="336">
        <v>498880.79</v>
      </c>
      <c r="M594" s="337">
        <v>1</v>
      </c>
    </row>
    <row r="595" spans="2:13" s="98" customFormat="1" ht="28.5" x14ac:dyDescent="0.8">
      <c r="B595" s="330" t="s">
        <v>580</v>
      </c>
      <c r="C595" s="331" t="s">
        <v>188</v>
      </c>
      <c r="D595" s="332">
        <v>99.751900000000006</v>
      </c>
      <c r="E595" s="332">
        <v>9</v>
      </c>
      <c r="F595" s="333" t="s">
        <v>587</v>
      </c>
      <c r="G595" s="334">
        <v>9.1999999999999993</v>
      </c>
      <c r="H595" s="334">
        <v>9.5222899999999999</v>
      </c>
      <c r="I595" s="335" t="s">
        <v>208</v>
      </c>
      <c r="J595" s="336">
        <v>1000000</v>
      </c>
      <c r="K595" s="336">
        <v>1099989</v>
      </c>
      <c r="L595" s="336">
        <v>997519.63</v>
      </c>
      <c r="M595" s="337">
        <v>1</v>
      </c>
    </row>
    <row r="596" spans="2:13" s="98" customFormat="1" ht="28.5" x14ac:dyDescent="0.8">
      <c r="B596" s="330" t="s">
        <v>580</v>
      </c>
      <c r="C596" s="331" t="s">
        <v>188</v>
      </c>
      <c r="D596" s="332">
        <v>99.751599999999996</v>
      </c>
      <c r="E596" s="332">
        <v>9</v>
      </c>
      <c r="F596" s="333" t="s">
        <v>586</v>
      </c>
      <c r="G596" s="334">
        <v>9.1999999999999993</v>
      </c>
      <c r="H596" s="334">
        <v>9.5222899999999999</v>
      </c>
      <c r="I596" s="335" t="s">
        <v>208</v>
      </c>
      <c r="J596" s="336">
        <v>500000</v>
      </c>
      <c r="K596" s="336">
        <v>549994.5</v>
      </c>
      <c r="L596" s="336">
        <v>498758.37</v>
      </c>
      <c r="M596" s="337">
        <v>1</v>
      </c>
    </row>
    <row r="597" spans="2:13" s="98" customFormat="1" ht="28.5" x14ac:dyDescent="0.8">
      <c r="B597" s="330" t="s">
        <v>588</v>
      </c>
      <c r="C597" s="331" t="s">
        <v>188</v>
      </c>
      <c r="D597" s="332">
        <v>99.662300000000002</v>
      </c>
      <c r="E597" s="332">
        <v>9</v>
      </c>
      <c r="F597" s="333" t="s">
        <v>589</v>
      </c>
      <c r="G597" s="334">
        <v>9.35</v>
      </c>
      <c r="H597" s="334">
        <v>9.7612699999999997</v>
      </c>
      <c r="I597" s="335" t="s">
        <v>208</v>
      </c>
      <c r="J597" s="336">
        <v>300000</v>
      </c>
      <c r="K597" s="336">
        <v>307692.31</v>
      </c>
      <c r="L597" s="336">
        <v>298986.94</v>
      </c>
      <c r="M597" s="337">
        <v>1</v>
      </c>
    </row>
    <row r="598" spans="2:13" s="98" customFormat="1" ht="28.5" x14ac:dyDescent="0.8">
      <c r="B598" s="330" t="s">
        <v>588</v>
      </c>
      <c r="C598" s="331" t="s">
        <v>188</v>
      </c>
      <c r="D598" s="332">
        <v>99.551699999999997</v>
      </c>
      <c r="E598" s="332">
        <v>9</v>
      </c>
      <c r="F598" s="333" t="s">
        <v>503</v>
      </c>
      <c r="G598" s="334">
        <v>9.4499999999999993</v>
      </c>
      <c r="H598" s="334">
        <v>9.8702400000000008</v>
      </c>
      <c r="I598" s="335" t="s">
        <v>208</v>
      </c>
      <c r="J598" s="336">
        <v>1100000</v>
      </c>
      <c r="K598" s="336">
        <v>1100000</v>
      </c>
      <c r="L598" s="336">
        <v>1095069.31</v>
      </c>
      <c r="M598" s="337">
        <v>1</v>
      </c>
    </row>
    <row r="599" spans="2:13" s="98" customFormat="1" ht="28.5" x14ac:dyDescent="0.8">
      <c r="B599" s="317" t="s">
        <v>204</v>
      </c>
      <c r="C599" s="324"/>
      <c r="D599" s="325"/>
      <c r="E599" s="325"/>
      <c r="F599" s="326"/>
      <c r="G599" s="327"/>
      <c r="H599" s="327"/>
      <c r="I599" s="324"/>
      <c r="J599" s="328">
        <f>SUM(J583:J598)</f>
        <v>9620883.1400000006</v>
      </c>
      <c r="K599" s="328">
        <f t="shared" ref="K599:L599" si="23">SUM(K583:K598)</f>
        <v>10514590.880000001</v>
      </c>
      <c r="L599" s="328">
        <f t="shared" si="23"/>
        <v>9499752.1500000004</v>
      </c>
      <c r="M599" s="329">
        <f>SUM(M583:M598)</f>
        <v>17</v>
      </c>
    </row>
    <row r="600" spans="2:13" s="98" customFormat="1" ht="28.5" x14ac:dyDescent="0.8">
      <c r="B600" s="317" t="s">
        <v>590</v>
      </c>
      <c r="C600" s="324"/>
      <c r="D600" s="325"/>
      <c r="E600" s="325"/>
      <c r="F600" s="326"/>
      <c r="G600" s="327"/>
      <c r="H600" s="327"/>
      <c r="I600" s="324"/>
      <c r="J600" s="328"/>
      <c r="K600" s="328"/>
      <c r="L600" s="328"/>
      <c r="M600" s="329"/>
    </row>
    <row r="601" spans="2:13" s="98" customFormat="1" ht="28.5" x14ac:dyDescent="0.8">
      <c r="B601" s="330" t="s">
        <v>353</v>
      </c>
      <c r="C601" s="331" t="s">
        <v>188</v>
      </c>
      <c r="D601" s="332">
        <v>96.888099999999994</v>
      </c>
      <c r="E601" s="332"/>
      <c r="F601" s="333" t="s">
        <v>591</v>
      </c>
      <c r="G601" s="334">
        <v>9.25</v>
      </c>
      <c r="H601" s="334">
        <v>9.5310000000000006</v>
      </c>
      <c r="I601" s="335" t="s">
        <v>190</v>
      </c>
      <c r="J601" s="336">
        <v>16013.99</v>
      </c>
      <c r="K601" s="336">
        <v>16447.2</v>
      </c>
      <c r="L601" s="336">
        <v>15515.66</v>
      </c>
      <c r="M601" s="337">
        <v>1</v>
      </c>
    </row>
    <row r="602" spans="2:13" s="98" customFormat="1" ht="28.5" x14ac:dyDescent="0.8">
      <c r="B602" s="330" t="s">
        <v>353</v>
      </c>
      <c r="C602" s="331" t="s">
        <v>188</v>
      </c>
      <c r="D602" s="332">
        <v>96.551599999999993</v>
      </c>
      <c r="E602" s="332"/>
      <c r="F602" s="333" t="s">
        <v>207</v>
      </c>
      <c r="G602" s="334">
        <v>9.25</v>
      </c>
      <c r="H602" s="334">
        <v>9.5139999999999993</v>
      </c>
      <c r="I602" s="335" t="s">
        <v>190</v>
      </c>
      <c r="J602" s="336">
        <v>13778.47</v>
      </c>
      <c r="K602" s="336">
        <v>14151.2</v>
      </c>
      <c r="L602" s="336">
        <v>13303.34</v>
      </c>
      <c r="M602" s="337">
        <v>1</v>
      </c>
    </row>
    <row r="603" spans="2:13" s="98" customFormat="1" ht="28.5" x14ac:dyDescent="0.8">
      <c r="B603" s="330" t="s">
        <v>353</v>
      </c>
      <c r="C603" s="331" t="s">
        <v>188</v>
      </c>
      <c r="D603" s="332">
        <v>96.193600000000004</v>
      </c>
      <c r="E603" s="332"/>
      <c r="F603" s="333" t="s">
        <v>592</v>
      </c>
      <c r="G603" s="334">
        <v>9.25</v>
      </c>
      <c r="H603" s="334">
        <v>9.495000000000001</v>
      </c>
      <c r="I603" s="335" t="s">
        <v>190</v>
      </c>
      <c r="J603" s="336">
        <v>20410.560000000001</v>
      </c>
      <c r="K603" s="336">
        <v>20962.7</v>
      </c>
      <c r="L603" s="336">
        <v>19633.669999999998</v>
      </c>
      <c r="M603" s="337">
        <v>1</v>
      </c>
    </row>
    <row r="604" spans="2:13" s="98" customFormat="1" ht="28.5" x14ac:dyDescent="0.8">
      <c r="B604" s="330" t="s">
        <v>593</v>
      </c>
      <c r="C604" s="331" t="s">
        <v>188</v>
      </c>
      <c r="D604" s="332">
        <v>97.608500000000006</v>
      </c>
      <c r="E604" s="332"/>
      <c r="F604" s="333" t="s">
        <v>242</v>
      </c>
      <c r="G604" s="334">
        <v>9</v>
      </c>
      <c r="H604" s="334">
        <v>9.298</v>
      </c>
      <c r="I604" s="335" t="s">
        <v>190</v>
      </c>
      <c r="J604" s="336">
        <v>1215.93</v>
      </c>
      <c r="K604" s="336">
        <v>1276.92</v>
      </c>
      <c r="L604" s="336">
        <v>1186.8499999999999</v>
      </c>
      <c r="M604" s="337">
        <v>1</v>
      </c>
    </row>
    <row r="605" spans="2:13" s="99" customFormat="1" ht="28.5" x14ac:dyDescent="0.8">
      <c r="B605" s="330" t="s">
        <v>593</v>
      </c>
      <c r="C605" s="331" t="s">
        <v>188</v>
      </c>
      <c r="D605" s="332">
        <v>97.608500000000006</v>
      </c>
      <c r="E605" s="332"/>
      <c r="F605" s="333" t="s">
        <v>242</v>
      </c>
      <c r="G605" s="334">
        <v>9</v>
      </c>
      <c r="H605" s="334">
        <v>9.298</v>
      </c>
      <c r="I605" s="335" t="s">
        <v>190</v>
      </c>
      <c r="J605" s="336">
        <v>1497.37</v>
      </c>
      <c r="K605" s="336">
        <v>1572.48</v>
      </c>
      <c r="L605" s="336">
        <v>1461.56</v>
      </c>
      <c r="M605" s="337">
        <v>1</v>
      </c>
    </row>
    <row r="606" spans="2:13" s="98" customFormat="1" ht="28.5" x14ac:dyDescent="0.8">
      <c r="B606" s="330" t="s">
        <v>594</v>
      </c>
      <c r="C606" s="331" t="s">
        <v>188</v>
      </c>
      <c r="D606" s="332">
        <v>99.230900000000005</v>
      </c>
      <c r="E606" s="332"/>
      <c r="F606" s="333" t="s">
        <v>501</v>
      </c>
      <c r="G606" s="334">
        <v>9</v>
      </c>
      <c r="H606" s="334">
        <v>9.3789999999999996</v>
      </c>
      <c r="I606" s="335" t="s">
        <v>190</v>
      </c>
      <c r="J606" s="336">
        <v>73579.59</v>
      </c>
      <c r="K606" s="336">
        <v>75570.05</v>
      </c>
      <c r="L606" s="336">
        <v>73013.73</v>
      </c>
      <c r="M606" s="337">
        <v>1</v>
      </c>
    </row>
    <row r="607" spans="2:13" s="98" customFormat="1" ht="28.5" x14ac:dyDescent="0.8">
      <c r="B607" s="330" t="s">
        <v>594</v>
      </c>
      <c r="C607" s="331" t="s">
        <v>188</v>
      </c>
      <c r="D607" s="332">
        <v>98.063199999999995</v>
      </c>
      <c r="E607" s="332"/>
      <c r="F607" s="333" t="s">
        <v>595</v>
      </c>
      <c r="G607" s="334">
        <v>9</v>
      </c>
      <c r="H607" s="334">
        <v>9.3209999999999997</v>
      </c>
      <c r="I607" s="335" t="s">
        <v>190</v>
      </c>
      <c r="J607" s="336">
        <v>35120.54</v>
      </c>
      <c r="K607" s="336">
        <v>36070.620000000003</v>
      </c>
      <c r="L607" s="336">
        <v>34440.339999999997</v>
      </c>
      <c r="M607" s="337">
        <v>1</v>
      </c>
    </row>
    <row r="608" spans="2:13" s="98" customFormat="1" ht="28.5" x14ac:dyDescent="0.8">
      <c r="B608" s="330" t="s">
        <v>594</v>
      </c>
      <c r="C608" s="331" t="s">
        <v>188</v>
      </c>
      <c r="D608" s="332">
        <v>97.394599999999997</v>
      </c>
      <c r="E608" s="332"/>
      <c r="F608" s="333" t="s">
        <v>596</v>
      </c>
      <c r="G608" s="334">
        <v>9</v>
      </c>
      <c r="H608" s="334">
        <v>9.2880000000000003</v>
      </c>
      <c r="I608" s="335" t="s">
        <v>190</v>
      </c>
      <c r="J608" s="336">
        <v>35120.54</v>
      </c>
      <c r="K608" s="336">
        <v>36070.620000000003</v>
      </c>
      <c r="L608" s="336">
        <v>34205.54</v>
      </c>
      <c r="M608" s="337">
        <v>1</v>
      </c>
    </row>
    <row r="609" spans="2:13" s="98" customFormat="1" ht="28.5" x14ac:dyDescent="0.8">
      <c r="B609" s="330" t="s">
        <v>594</v>
      </c>
      <c r="C609" s="331" t="s">
        <v>188</v>
      </c>
      <c r="D609" s="332">
        <v>97.276200000000003</v>
      </c>
      <c r="E609" s="332"/>
      <c r="F609" s="333" t="s">
        <v>597</v>
      </c>
      <c r="G609" s="334">
        <v>9</v>
      </c>
      <c r="H609" s="334">
        <v>9.282</v>
      </c>
      <c r="I609" s="335" t="s">
        <v>190</v>
      </c>
      <c r="J609" s="336">
        <v>22161.97</v>
      </c>
      <c r="K609" s="336">
        <v>22761.49</v>
      </c>
      <c r="L609" s="336">
        <v>21558.34</v>
      </c>
      <c r="M609" s="337">
        <v>1</v>
      </c>
    </row>
    <row r="610" spans="2:13" s="98" customFormat="1" ht="28.5" x14ac:dyDescent="0.8">
      <c r="B610" s="330" t="s">
        <v>594</v>
      </c>
      <c r="C610" s="331" t="s">
        <v>188</v>
      </c>
      <c r="D610" s="332">
        <v>97.252600000000001</v>
      </c>
      <c r="E610" s="332"/>
      <c r="F610" s="333" t="s">
        <v>598</v>
      </c>
      <c r="G610" s="334">
        <v>9</v>
      </c>
      <c r="H610" s="334">
        <v>9.2799999999999994</v>
      </c>
      <c r="I610" s="335" t="s">
        <v>190</v>
      </c>
      <c r="J610" s="336">
        <v>33688.06</v>
      </c>
      <c r="K610" s="336">
        <v>34599.39</v>
      </c>
      <c r="L610" s="336">
        <v>32762.52</v>
      </c>
      <c r="M610" s="337">
        <v>1</v>
      </c>
    </row>
    <row r="611" spans="2:13" s="98" customFormat="1" ht="28.5" x14ac:dyDescent="0.8">
      <c r="B611" s="330" t="s">
        <v>599</v>
      </c>
      <c r="C611" s="331" t="s">
        <v>188</v>
      </c>
      <c r="D611" s="332">
        <v>95.465299999999999</v>
      </c>
      <c r="E611" s="332"/>
      <c r="F611" s="333" t="s">
        <v>248</v>
      </c>
      <c r="G611" s="334">
        <v>9.5</v>
      </c>
      <c r="H611" s="334">
        <v>9.7249999999999996</v>
      </c>
      <c r="I611" s="335" t="s">
        <v>190</v>
      </c>
      <c r="J611" s="336">
        <v>31254.66</v>
      </c>
      <c r="K611" s="336">
        <v>32822.519999999997</v>
      </c>
      <c r="L611" s="336">
        <v>29837.38</v>
      </c>
      <c r="M611" s="337">
        <v>1</v>
      </c>
    </row>
    <row r="612" spans="2:13" s="98" customFormat="1" ht="28.5" x14ac:dyDescent="0.8">
      <c r="B612" s="330" t="s">
        <v>599</v>
      </c>
      <c r="C612" s="331" t="s">
        <v>188</v>
      </c>
      <c r="D612" s="332">
        <v>95.465299999999999</v>
      </c>
      <c r="E612" s="332"/>
      <c r="F612" s="333" t="s">
        <v>248</v>
      </c>
      <c r="G612" s="334">
        <v>9.5</v>
      </c>
      <c r="H612" s="334">
        <v>9.7249999999999996</v>
      </c>
      <c r="I612" s="335" t="s">
        <v>190</v>
      </c>
      <c r="J612" s="336">
        <v>39869.129999999997</v>
      </c>
      <c r="K612" s="336">
        <v>41869.120000000003</v>
      </c>
      <c r="L612" s="336">
        <v>38061.22</v>
      </c>
      <c r="M612" s="337">
        <v>1</v>
      </c>
    </row>
    <row r="613" spans="2:13" s="98" customFormat="1" ht="28.5" x14ac:dyDescent="0.8">
      <c r="B613" s="330" t="s">
        <v>599</v>
      </c>
      <c r="C613" s="331" t="s">
        <v>188</v>
      </c>
      <c r="D613" s="332">
        <v>95.465299999999999</v>
      </c>
      <c r="E613" s="332"/>
      <c r="F613" s="333" t="s">
        <v>248</v>
      </c>
      <c r="G613" s="334">
        <v>9.5</v>
      </c>
      <c r="H613" s="334">
        <v>9.7249999999999996</v>
      </c>
      <c r="I613" s="335" t="s">
        <v>190</v>
      </c>
      <c r="J613" s="336">
        <v>199345.65</v>
      </c>
      <c r="K613" s="336">
        <v>209345.65</v>
      </c>
      <c r="L613" s="336">
        <v>190306.1</v>
      </c>
      <c r="M613" s="337">
        <v>5</v>
      </c>
    </row>
    <row r="614" spans="2:13" s="98" customFormat="1" ht="28.5" x14ac:dyDescent="0.8">
      <c r="B614" s="317" t="s">
        <v>204</v>
      </c>
      <c r="C614" s="324"/>
      <c r="D614" s="325"/>
      <c r="E614" s="325"/>
      <c r="F614" s="326"/>
      <c r="G614" s="327"/>
      <c r="H614" s="327"/>
      <c r="I614" s="324"/>
      <c r="J614" s="328">
        <f>SUM(J601:J613)</f>
        <v>523056.45999999996</v>
      </c>
      <c r="K614" s="328">
        <f t="shared" ref="K614:L614" si="24">SUM(K601:K613)</f>
        <v>543519.96</v>
      </c>
      <c r="L614" s="328">
        <f t="shared" si="24"/>
        <v>505286.25</v>
      </c>
      <c r="M614" s="329">
        <f>SUM(M601:M613)</f>
        <v>17</v>
      </c>
    </row>
    <row r="615" spans="2:13" s="93" customFormat="1" ht="6.75" customHeight="1" x14ac:dyDescent="0.8">
      <c r="B615" s="305"/>
      <c r="C615" s="288"/>
      <c r="D615" s="338"/>
      <c r="E615" s="338"/>
      <c r="F615" s="339"/>
      <c r="G615" s="340"/>
      <c r="H615" s="340"/>
      <c r="I615" s="288"/>
      <c r="J615" s="328"/>
      <c r="K615" s="328"/>
      <c r="L615" s="328"/>
      <c r="M615" s="329"/>
    </row>
    <row r="616" spans="2:13" s="96" customFormat="1" ht="30.75" x14ac:dyDescent="0.85">
      <c r="B616" s="341" t="s">
        <v>600</v>
      </c>
      <c r="C616" s="342"/>
      <c r="D616" s="342"/>
      <c r="E616" s="342"/>
      <c r="F616" s="342"/>
      <c r="G616" s="342"/>
      <c r="H616" s="342"/>
      <c r="I616" s="343"/>
      <c r="J616" s="344">
        <f>J67+J70+J74+J80+J87+J102+J105+J108+J125+J132+J195+J207+J302+J306+J414+J417+J492+J524+J540+J578+J581+J599+J614</f>
        <v>752772467.15999997</v>
      </c>
      <c r="K616" s="345">
        <f t="shared" ref="K616:M616" si="25">K67+K70+K74+K80+K87+K102+K105+K108+K125+K132+K195+K207+K302+K306+K414+K417+K492+K524+K540+K578+K581+K599+K614</f>
        <v>748832089.56000006</v>
      </c>
      <c r="L616" s="345">
        <f t="shared" si="25"/>
        <v>741605288.18000007</v>
      </c>
      <c r="M616" s="346">
        <f t="shared" si="25"/>
        <v>700</v>
      </c>
    </row>
    <row r="617" spans="2:13" s="90" customFormat="1" ht="6" customHeight="1" x14ac:dyDescent="0.8">
      <c r="B617" s="347"/>
      <c r="J617" s="348"/>
      <c r="K617" s="348"/>
      <c r="L617" s="348"/>
      <c r="M617" s="349"/>
    </row>
    <row r="618" spans="2:13" s="91" customFormat="1" ht="28.5" x14ac:dyDescent="0.8">
      <c r="B618" s="350" t="s">
        <v>601</v>
      </c>
      <c r="C618" s="351"/>
      <c r="D618" s="351"/>
      <c r="E618" s="351"/>
      <c r="F618" s="351"/>
      <c r="G618" s="351"/>
      <c r="H618" s="351"/>
      <c r="I618" s="351"/>
      <c r="J618" s="352"/>
      <c r="K618" s="352"/>
      <c r="L618" s="352"/>
      <c r="M618" s="353"/>
    </row>
    <row r="619" spans="2:13" s="71" customFormat="1" x14ac:dyDescent="0.6">
      <c r="B619" s="354" t="s">
        <v>602</v>
      </c>
      <c r="C619" s="355"/>
      <c r="D619" s="355"/>
      <c r="E619" s="355"/>
      <c r="F619" s="355"/>
      <c r="G619" s="355"/>
      <c r="H619" s="355"/>
      <c r="I619" s="355"/>
      <c r="J619" s="356"/>
      <c r="K619" s="356"/>
      <c r="L619" s="356"/>
      <c r="M619" s="357"/>
    </row>
    <row r="620" spans="2:13" s="71" customFormat="1" ht="6.75" customHeight="1" x14ac:dyDescent="0.6">
      <c r="B620" s="355"/>
      <c r="C620" s="355"/>
      <c r="D620" s="355"/>
      <c r="E620" s="355"/>
      <c r="F620" s="355"/>
      <c r="G620" s="355"/>
      <c r="H620" s="355"/>
      <c r="I620" s="355"/>
      <c r="J620" s="355"/>
      <c r="K620" s="356"/>
      <c r="L620" s="356"/>
      <c r="M620" s="355"/>
    </row>
    <row r="621" spans="2:13" s="71" customFormat="1" ht="6.75" customHeight="1" x14ac:dyDescent="0.6">
      <c r="B621" s="358"/>
      <c r="C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</row>
    <row r="622" spans="2:13" s="96" customFormat="1" ht="30.75" x14ac:dyDescent="0.85">
      <c r="B622" s="359" t="s">
        <v>603</v>
      </c>
      <c r="C622" s="359"/>
      <c r="D622" s="359"/>
      <c r="E622" s="359"/>
      <c r="F622" s="359"/>
      <c r="G622" s="359"/>
      <c r="H622" s="359"/>
      <c r="I622" s="360"/>
      <c r="J622" s="361"/>
      <c r="K622" s="362">
        <f>K616+K49</f>
        <v>749636237.56000006</v>
      </c>
      <c r="L622" s="362">
        <f>L616+L49</f>
        <v>742468800.9000001</v>
      </c>
      <c r="M622" s="363">
        <f>M616+M49</f>
        <v>779</v>
      </c>
    </row>
    <row r="623" spans="2:13" ht="6.75" customHeight="1" x14ac:dyDescent="0.6">
      <c r="B623" s="76"/>
      <c r="C623" s="76"/>
      <c r="D623" s="76"/>
      <c r="E623" s="76"/>
      <c r="F623" s="76"/>
      <c r="G623" s="76"/>
      <c r="H623" s="76"/>
      <c r="I623" s="76"/>
      <c r="J623" s="77"/>
      <c r="K623" s="77"/>
      <c r="L623" s="76"/>
      <c r="M623" s="76"/>
    </row>
    <row r="624" spans="2:13" x14ac:dyDescent="0.6">
      <c r="B624" s="71"/>
      <c r="C624" s="71"/>
      <c r="D624" s="71"/>
      <c r="E624" s="71"/>
      <c r="F624" s="71"/>
      <c r="G624" s="71"/>
      <c r="H624" s="71"/>
      <c r="I624" s="71"/>
      <c r="J624" s="73"/>
      <c r="K624" s="73"/>
      <c r="L624" s="71"/>
      <c r="M624" s="71"/>
    </row>
    <row r="625" spans="11:12" ht="23.25" x14ac:dyDescent="0.65">
      <c r="L625" s="78"/>
    </row>
    <row r="626" spans="11:12" ht="23.25" x14ac:dyDescent="0.65">
      <c r="L626" s="78"/>
    </row>
    <row r="627" spans="11:12" ht="23.25" x14ac:dyDescent="0.65">
      <c r="K627" s="79"/>
      <c r="L627" s="78"/>
    </row>
    <row r="628" spans="11:12" ht="23.25" x14ac:dyDescent="0.65">
      <c r="K628" s="79"/>
      <c r="L628" s="78"/>
    </row>
    <row r="629" spans="11:12" ht="23.25" x14ac:dyDescent="0.65">
      <c r="L629" s="78"/>
    </row>
    <row r="630" spans="11:12" ht="23.25" x14ac:dyDescent="0.65">
      <c r="L630" s="78"/>
    </row>
    <row r="631" spans="11:12" ht="23.25" x14ac:dyDescent="0.65">
      <c r="L631" s="78"/>
    </row>
    <row r="632" spans="11:12" ht="23.25" x14ac:dyDescent="0.65">
      <c r="L632" s="78"/>
    </row>
    <row r="633" spans="11:12" ht="23.25" x14ac:dyDescent="0.65">
      <c r="L633" s="78"/>
    </row>
    <row r="634" spans="11:12" ht="23.25" x14ac:dyDescent="0.65">
      <c r="L634" s="78"/>
    </row>
  </sheetData>
  <mergeCells count="3">
    <mergeCell ref="B1:G1"/>
    <mergeCell ref="B3:M3"/>
    <mergeCell ref="B51:M51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8"/>
  <sheetViews>
    <sheetView showGridLines="0" zoomScale="69" zoomScaleNormal="69" workbookViewId="0">
      <selection activeCell="B1" sqref="B1:C1"/>
    </sheetView>
  </sheetViews>
  <sheetFormatPr baseColWidth="10" defaultColWidth="12.85546875" defaultRowHeight="19.5" x14ac:dyDescent="0.25"/>
  <cols>
    <col min="1" max="1" width="1.140625" style="80" customWidth="1"/>
    <col min="2" max="2" width="85" style="81" customWidth="1"/>
    <col min="3" max="3" width="33.5703125" style="82" customWidth="1"/>
    <col min="4" max="4" width="12.5703125" style="83" customWidth="1"/>
    <col min="5" max="5" width="5.7109375" style="83" customWidth="1"/>
    <col min="6" max="6" width="31.85546875" style="82" customWidth="1"/>
    <col min="7" max="7" width="15.5703125" style="83" customWidth="1"/>
    <col min="8" max="16384" width="12.85546875" style="80"/>
  </cols>
  <sheetData>
    <row r="1" spans="2:7" ht="97.5" customHeight="1" x14ac:dyDescent="0.25">
      <c r="B1" s="496" t="s">
        <v>620</v>
      </c>
      <c r="C1" s="496"/>
      <c r="D1" s="374"/>
    </row>
    <row r="3" spans="2:7" s="87" customFormat="1" ht="42.75" customHeight="1" x14ac:dyDescent="0.25">
      <c r="B3" s="375" t="s">
        <v>47</v>
      </c>
      <c r="C3" s="377" t="s">
        <v>604</v>
      </c>
      <c r="D3" s="376" t="s">
        <v>92</v>
      </c>
      <c r="E3" s="376"/>
      <c r="F3" s="377" t="s">
        <v>605</v>
      </c>
      <c r="G3" s="376" t="s">
        <v>92</v>
      </c>
    </row>
    <row r="4" spans="2:7" s="86" customFormat="1" ht="35.450000000000003" customHeight="1" x14ac:dyDescent="0.8">
      <c r="B4" s="378" t="s">
        <v>606</v>
      </c>
      <c r="C4" s="379"/>
      <c r="D4" s="380"/>
      <c r="E4" s="380"/>
      <c r="F4" s="379"/>
      <c r="G4" s="380"/>
    </row>
    <row r="5" spans="2:7" ht="20.25" x14ac:dyDescent="0.25">
      <c r="B5" s="393" t="s">
        <v>607</v>
      </c>
      <c r="C5" s="394">
        <v>424148</v>
      </c>
      <c r="D5" s="392">
        <f>(C5/$C$36)*100</f>
        <v>5.6580471413469335E-2</v>
      </c>
      <c r="E5" s="392"/>
      <c r="F5" s="394">
        <v>620381.93999999994</v>
      </c>
      <c r="G5" s="392">
        <f>(F5/$F$36)*100</f>
        <v>8.3556579053659E-2</v>
      </c>
    </row>
    <row r="6" spans="2:7" ht="20.25" x14ac:dyDescent="0.25">
      <c r="B6" s="393" t="s">
        <v>178</v>
      </c>
      <c r="C6" s="394">
        <v>380000</v>
      </c>
      <c r="D6" s="392">
        <f>(C6/$C$36)*100</f>
        <v>5.069121895451198E-2</v>
      </c>
      <c r="E6" s="392"/>
      <c r="F6" s="394">
        <v>243130.78</v>
      </c>
      <c r="G6" s="392">
        <f>(F6/$F$36)*100</f>
        <v>3.2746240548923417E-2</v>
      </c>
    </row>
    <row r="7" spans="2:7" ht="20.25" x14ac:dyDescent="0.25">
      <c r="B7" s="393" t="s">
        <v>182</v>
      </c>
      <c r="C7" s="394">
        <v>500</v>
      </c>
      <c r="D7" s="392">
        <f>(C7/$C$36)*100</f>
        <v>6.6698972308568393E-5</v>
      </c>
      <c r="E7" s="392"/>
      <c r="F7" s="394">
        <v>490</v>
      </c>
      <c r="G7" s="392">
        <f>(F7/$F$36)*100</f>
        <v>6.5995995525422468E-5</v>
      </c>
    </row>
    <row r="8" spans="2:7" ht="20.25" x14ac:dyDescent="0.25">
      <c r="B8" s="389"/>
      <c r="C8" s="390">
        <f>SUM(C5:C7)</f>
        <v>804648</v>
      </c>
      <c r="D8" s="391"/>
      <c r="E8" s="391"/>
      <c r="F8" s="390">
        <f>SUM(F5:F7)</f>
        <v>864002.72</v>
      </c>
      <c r="G8" s="392"/>
    </row>
    <row r="9" spans="2:7" x14ac:dyDescent="0.25">
      <c r="B9" s="381"/>
      <c r="C9" s="382"/>
      <c r="D9" s="383"/>
      <c r="E9" s="383"/>
      <c r="F9" s="382"/>
      <c r="G9" s="383"/>
    </row>
    <row r="10" spans="2:7" ht="20.25" x14ac:dyDescent="0.35">
      <c r="B10" s="378" t="s">
        <v>608</v>
      </c>
      <c r="C10" s="382"/>
      <c r="D10" s="383"/>
      <c r="E10" s="383"/>
      <c r="F10" s="382"/>
      <c r="G10" s="384"/>
    </row>
    <row r="11" spans="2:7" ht="20.25" x14ac:dyDescent="0.25">
      <c r="B11" s="393" t="s">
        <v>186</v>
      </c>
      <c r="C11" s="394">
        <v>3106806.25</v>
      </c>
      <c r="D11" s="392">
        <f t="shared" ref="D11:D33" si="0">(C11/$C$36)*100</f>
        <v>0.41444156807367449</v>
      </c>
      <c r="E11" s="392"/>
      <c r="F11" s="394">
        <v>2986407.39</v>
      </c>
      <c r="G11" s="392">
        <f t="shared" ref="G11:G33" si="1">(F11/$F$36)*100</f>
        <v>0.40222638519903803</v>
      </c>
    </row>
    <row r="12" spans="2:7" ht="20.25" x14ac:dyDescent="0.25">
      <c r="B12" s="393" t="s">
        <v>205</v>
      </c>
      <c r="C12" s="394">
        <v>1500000</v>
      </c>
      <c r="D12" s="392">
        <f t="shared" si="0"/>
        <v>0.20009691692570519</v>
      </c>
      <c r="E12" s="392"/>
      <c r="F12" s="394">
        <v>1514801.06</v>
      </c>
      <c r="G12" s="392">
        <f t="shared" si="1"/>
        <v>0.20402204893401063</v>
      </c>
    </row>
    <row r="13" spans="2:7" ht="20.25" x14ac:dyDescent="0.25">
      <c r="B13" s="393" t="s">
        <v>209</v>
      </c>
      <c r="C13" s="394">
        <v>79500</v>
      </c>
      <c r="D13" s="392">
        <f t="shared" si="0"/>
        <v>1.0605136597062375E-2</v>
      </c>
      <c r="E13" s="392"/>
      <c r="F13" s="394">
        <v>15772.05</v>
      </c>
      <c r="G13" s="392">
        <f t="shared" si="1"/>
        <v>2.1242696759729376E-3</v>
      </c>
    </row>
    <row r="14" spans="2:7" ht="20.25" x14ac:dyDescent="0.25">
      <c r="B14" s="393" t="s">
        <v>212</v>
      </c>
      <c r="C14" s="394">
        <v>3101313.3400000003</v>
      </c>
      <c r="D14" s="392">
        <f t="shared" si="0"/>
        <v>0.41370882516970758</v>
      </c>
      <c r="E14" s="392"/>
      <c r="F14" s="394">
        <v>3135939.8899999997</v>
      </c>
      <c r="G14" s="392">
        <f t="shared" si="1"/>
        <v>0.42236627540496696</v>
      </c>
    </row>
    <row r="15" spans="2:7" ht="20.25" x14ac:dyDescent="0.25">
      <c r="B15" s="393" t="s">
        <v>215</v>
      </c>
      <c r="C15" s="394">
        <v>457267.5</v>
      </c>
      <c r="D15" s="392">
        <f t="shared" si="0"/>
        <v>6.0998544640216604E-2</v>
      </c>
      <c r="E15" s="392"/>
      <c r="F15" s="394">
        <v>415283.82</v>
      </c>
      <c r="G15" s="392">
        <f t="shared" si="1"/>
        <v>5.5932794135714996E-2</v>
      </c>
    </row>
    <row r="16" spans="2:7" ht="20.25" x14ac:dyDescent="0.25">
      <c r="B16" s="393" t="s">
        <v>221</v>
      </c>
      <c r="C16" s="394">
        <v>231817.5</v>
      </c>
      <c r="D16" s="392">
        <f t="shared" si="0"/>
        <v>3.0923978026283105E-2</v>
      </c>
      <c r="E16" s="392"/>
      <c r="F16" s="394">
        <v>215704.43999999997</v>
      </c>
      <c r="G16" s="392">
        <f t="shared" si="1"/>
        <v>2.9052304606232159E-2</v>
      </c>
    </row>
    <row r="17" spans="2:7" ht="20.25" x14ac:dyDescent="0.25">
      <c r="B17" s="393" t="s">
        <v>235</v>
      </c>
      <c r="C17" s="394">
        <v>3690219.5</v>
      </c>
      <c r="D17" s="392">
        <f t="shared" si="0"/>
        <v>0.49226769648607827</v>
      </c>
      <c r="E17" s="392"/>
      <c r="F17" s="394">
        <v>3689706.55</v>
      </c>
      <c r="G17" s="392">
        <f t="shared" si="1"/>
        <v>0.49695072849779992</v>
      </c>
    </row>
    <row r="18" spans="2:7" ht="20.25" x14ac:dyDescent="0.25">
      <c r="B18" s="393" t="s">
        <v>237</v>
      </c>
      <c r="C18" s="394">
        <v>46462.5</v>
      </c>
      <c r="D18" s="392">
        <f t="shared" si="0"/>
        <v>6.1980020017737185E-3</v>
      </c>
      <c r="E18" s="392"/>
      <c r="F18" s="394">
        <v>34996.42</v>
      </c>
      <c r="G18" s="392">
        <f t="shared" si="1"/>
        <v>4.713517505562868E-3</v>
      </c>
    </row>
    <row r="19" spans="2:7" ht="20.25" x14ac:dyDescent="0.25">
      <c r="B19" s="393" t="s">
        <v>239</v>
      </c>
      <c r="C19" s="394">
        <v>227550000</v>
      </c>
      <c r="D19" s="392">
        <f t="shared" si="0"/>
        <v>30.354702297629476</v>
      </c>
      <c r="E19" s="392"/>
      <c r="F19" s="394">
        <v>225352343.82999998</v>
      </c>
      <c r="G19" s="392">
        <f t="shared" si="1"/>
        <v>30.351739336832949</v>
      </c>
    </row>
    <row r="20" spans="2:7" ht="20.25" x14ac:dyDescent="0.25">
      <c r="B20" s="393" t="s">
        <v>254</v>
      </c>
      <c r="C20" s="394">
        <v>840279.39</v>
      </c>
      <c r="D20" s="392">
        <f t="shared" si="0"/>
        <v>0.1120915435301415</v>
      </c>
      <c r="E20" s="392"/>
      <c r="F20" s="394">
        <v>792447.02</v>
      </c>
      <c r="G20" s="392">
        <f t="shared" si="1"/>
        <v>0.10673128568582525</v>
      </c>
    </row>
    <row r="21" spans="2:7" ht="20.25" x14ac:dyDescent="0.25">
      <c r="B21" s="393" t="s">
        <v>262</v>
      </c>
      <c r="C21" s="394">
        <v>11917961.600000001</v>
      </c>
      <c r="D21" s="392">
        <f t="shared" si="0"/>
        <v>1.5898315814659632</v>
      </c>
      <c r="E21" s="392"/>
      <c r="F21" s="394">
        <v>11879942.689999998</v>
      </c>
      <c r="G21" s="392">
        <f t="shared" si="1"/>
        <v>1.6000584583908475</v>
      </c>
    </row>
    <row r="22" spans="2:7" ht="20.25" x14ac:dyDescent="0.25">
      <c r="B22" s="393" t="s">
        <v>264</v>
      </c>
      <c r="C22" s="394">
        <v>2541042.0599999996</v>
      </c>
      <c r="D22" s="392">
        <f t="shared" si="0"/>
        <v>0.33896978798969513</v>
      </c>
      <c r="E22" s="392"/>
      <c r="F22" s="394">
        <v>2383247.0599999996</v>
      </c>
      <c r="G22" s="392">
        <f t="shared" si="1"/>
        <v>0.32098931083211474</v>
      </c>
    </row>
    <row r="23" spans="2:7" ht="20.25" x14ac:dyDescent="0.25">
      <c r="B23" s="393" t="s">
        <v>265</v>
      </c>
      <c r="C23" s="394">
        <v>124384365.14999999</v>
      </c>
      <c r="D23" s="392">
        <f t="shared" si="0"/>
        <v>16.59261865351742</v>
      </c>
      <c r="E23" s="392"/>
      <c r="F23" s="394">
        <v>122138907.69000003</v>
      </c>
      <c r="G23" s="392">
        <f t="shared" si="1"/>
        <v>16.450364908957614</v>
      </c>
    </row>
    <row r="24" spans="2:7" ht="20.25" x14ac:dyDescent="0.25">
      <c r="B24" s="393" t="s">
        <v>390</v>
      </c>
      <c r="C24" s="394">
        <v>1020000</v>
      </c>
      <c r="D24" s="392">
        <f t="shared" si="0"/>
        <v>0.13606590350947953</v>
      </c>
      <c r="E24" s="392"/>
      <c r="F24" s="394">
        <v>1023067.23</v>
      </c>
      <c r="G24" s="392">
        <f t="shared" si="1"/>
        <v>0.13779253129242114</v>
      </c>
    </row>
    <row r="25" spans="2:7" ht="20.25" x14ac:dyDescent="0.25">
      <c r="B25" s="393" t="s">
        <v>394</v>
      </c>
      <c r="C25" s="394">
        <v>30683782.960000001</v>
      </c>
      <c r="D25" s="392">
        <f t="shared" si="0"/>
        <v>4.0931535799423262</v>
      </c>
      <c r="E25" s="392"/>
      <c r="F25" s="394">
        <v>29477300.710000012</v>
      </c>
      <c r="G25" s="392">
        <f t="shared" si="1"/>
        <v>3.9701710321605987</v>
      </c>
    </row>
    <row r="26" spans="2:7" ht="20.25" x14ac:dyDescent="0.25">
      <c r="B26" s="393" t="s">
        <v>466</v>
      </c>
      <c r="C26" s="394">
        <v>40236</v>
      </c>
      <c r="D26" s="392">
        <f t="shared" si="0"/>
        <v>5.367399699615116E-3</v>
      </c>
      <c r="E26" s="392"/>
      <c r="F26" s="394">
        <v>39993.040000000001</v>
      </c>
      <c r="G26" s="392">
        <f t="shared" si="1"/>
        <v>5.3864907936490647E-3</v>
      </c>
    </row>
    <row r="27" spans="2:7" ht="20.25" x14ac:dyDescent="0.25">
      <c r="B27" s="393" t="s">
        <v>469</v>
      </c>
      <c r="C27" s="394">
        <v>8340969.5</v>
      </c>
      <c r="D27" s="392">
        <f t="shared" si="0"/>
        <v>1.1126681874142272</v>
      </c>
      <c r="E27" s="392"/>
      <c r="F27" s="394">
        <v>8282450.839999998</v>
      </c>
      <c r="G27" s="392">
        <f t="shared" si="1"/>
        <v>1.1155277317881049</v>
      </c>
    </row>
    <row r="28" spans="2:7" ht="20.25" x14ac:dyDescent="0.25">
      <c r="B28" s="393" t="s">
        <v>529</v>
      </c>
      <c r="C28" s="394">
        <v>205280291.98000002</v>
      </c>
      <c r="D28" s="392">
        <f t="shared" si="0"/>
        <v>27.383969020537712</v>
      </c>
      <c r="E28" s="392"/>
      <c r="F28" s="394">
        <v>205261107.66</v>
      </c>
      <c r="G28" s="392">
        <f t="shared" si="1"/>
        <v>27.645737025862488</v>
      </c>
    </row>
    <row r="29" spans="2:7" ht="20.25" x14ac:dyDescent="0.25">
      <c r="B29" s="393" t="s">
        <v>547</v>
      </c>
      <c r="C29" s="394">
        <v>15008434</v>
      </c>
      <c r="D29" s="392">
        <f t="shared" si="0"/>
        <v>2.0020942475219532</v>
      </c>
      <c r="E29" s="392"/>
      <c r="F29" s="394">
        <v>15006729.109999999</v>
      </c>
      <c r="G29" s="392">
        <f t="shared" si="1"/>
        <v>2.0211918922342593</v>
      </c>
    </row>
    <row r="30" spans="2:7" ht="20.25" x14ac:dyDescent="0.25">
      <c r="B30" s="393" t="s">
        <v>555</v>
      </c>
      <c r="C30" s="394">
        <v>96753229.489999995</v>
      </c>
      <c r="D30" s="392">
        <f t="shared" si="0"/>
        <v>12.906681949036148</v>
      </c>
      <c r="E30" s="392"/>
      <c r="F30" s="394">
        <v>96754101.280000001</v>
      </c>
      <c r="G30" s="392">
        <f t="shared" si="1"/>
        <v>13.031394357430923</v>
      </c>
    </row>
    <row r="31" spans="2:7" ht="20.25" x14ac:dyDescent="0.25">
      <c r="B31" s="393" t="s">
        <v>571</v>
      </c>
      <c r="C31" s="394">
        <v>1200000</v>
      </c>
      <c r="D31" s="392">
        <f t="shared" si="0"/>
        <v>0.16007753354056417</v>
      </c>
      <c r="E31" s="392"/>
      <c r="F31" s="394">
        <v>1200000</v>
      </c>
      <c r="G31" s="392">
        <f t="shared" si="1"/>
        <v>0.1616228461847081</v>
      </c>
    </row>
    <row r="32" spans="2:7" ht="20.25" x14ac:dyDescent="0.25">
      <c r="B32" s="393" t="s">
        <v>572</v>
      </c>
      <c r="C32" s="394">
        <v>10514590.880000001</v>
      </c>
      <c r="D32" s="392">
        <f t="shared" si="0"/>
        <v>1.4026248118820919</v>
      </c>
      <c r="E32" s="392"/>
      <c r="F32" s="394">
        <v>9499752.1500000004</v>
      </c>
      <c r="G32" s="392">
        <f t="shared" si="1"/>
        <v>1.2794808171102501</v>
      </c>
    </row>
    <row r="33" spans="1:7" ht="20.25" x14ac:dyDescent="0.25">
      <c r="B33" s="393" t="s">
        <v>590</v>
      </c>
      <c r="C33" s="394">
        <v>543519.96</v>
      </c>
      <c r="D33" s="392">
        <f t="shared" si="0"/>
        <v>7.2504445522388397E-2</v>
      </c>
      <c r="E33" s="392"/>
      <c r="F33" s="394">
        <v>505286.25</v>
      </c>
      <c r="G33" s="392">
        <f t="shared" si="1"/>
        <v>6.8054834885831625E-2</v>
      </c>
    </row>
    <row r="34" spans="1:7" ht="20.25" x14ac:dyDescent="0.25">
      <c r="B34" s="393"/>
      <c r="C34" s="390">
        <f>SUM(C11:C33)</f>
        <v>748832089.56000006</v>
      </c>
      <c r="D34" s="392"/>
      <c r="E34" s="392"/>
      <c r="F34" s="390">
        <f>SUM(F11:F33)</f>
        <v>741605288.18000007</v>
      </c>
      <c r="G34" s="392"/>
    </row>
    <row r="35" spans="1:7" x14ac:dyDescent="0.25">
      <c r="C35" s="84"/>
      <c r="F35" s="84"/>
    </row>
    <row r="36" spans="1:7" ht="25.5" x14ac:dyDescent="0.25">
      <c r="B36" s="385" t="s">
        <v>609</v>
      </c>
      <c r="C36" s="386">
        <f>C34+C8</f>
        <v>749636737.56000006</v>
      </c>
      <c r="D36" s="387">
        <f>(C36/$C$36)*100</f>
        <v>100</v>
      </c>
      <c r="E36" s="388"/>
      <c r="F36" s="386">
        <f>F34+F8</f>
        <v>742469290.9000001</v>
      </c>
      <c r="G36" s="387">
        <f>(F36/F36)*100</f>
        <v>100</v>
      </c>
    </row>
    <row r="38" spans="1:7" s="82" customFormat="1" x14ac:dyDescent="0.25">
      <c r="A38" s="80"/>
      <c r="B38" s="81"/>
      <c r="D38" s="83"/>
      <c r="E38" s="83"/>
      <c r="F38" s="85"/>
      <c r="G38" s="83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2024-01-15T15:24:03Z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